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5 Q1\PR Fins, PR Narrative, AC Deck\"/>
    </mc:Choice>
  </mc:AlternateContent>
  <xr:revisionPtr revIDLastSave="0" documentId="13_ncr:1_{BB32EFEC-6240-4208-8FC4-50FEC0A8E5B0}" xr6:coauthVersionLast="47" xr6:coauthVersionMax="47" xr10:uidLastSave="{00000000-0000-0000-0000-000000000000}"/>
  <bookViews>
    <workbookView xWindow="-120" yWindow="-120" windowWidth="29040" windowHeight="17520" activeTab="4" xr2:uid="{EA52C7E9-BFE2-431C-8A0E-70A7404E63ED}"/>
  </bookViews>
  <sheets>
    <sheet name="Cover" sheetId="15" r:id="rId1"/>
    <sheet name="Income Statement" sheetId="20" r:id="rId2"/>
    <sheet name="GAAP to Non-GAAP Inc Stmt" sheetId="1" r:id="rId3"/>
    <sheet name="EBITDA" sheetId="3" r:id="rId4"/>
    <sheet name="Revenue &amp; Customer Detail" sheetId="16" r:id="rId5"/>
    <sheet name="EPS" sheetId="4" r:id="rId6"/>
    <sheet name="CF" sheetId="19" r:id="rId7"/>
    <sheet name="BS" sheetId="17" r:id="rId8"/>
  </sheets>
  <definedNames>
    <definedName name="_xlnm.Print_Area" localSheetId="7">BS!$A$1:$AF$54</definedName>
    <definedName name="_xlnm.Print_Area" localSheetId="6">CF!$A$1:$AJ$64</definedName>
    <definedName name="_xlnm.Print_Area" localSheetId="0">Cover!$A$2:$D$38</definedName>
    <definedName name="_xlnm.Print_Area" localSheetId="3">EBITDA!$A$1:$AM$25</definedName>
    <definedName name="_xlnm.Print_Area" localSheetId="5">EPS!$A$1:$AM$39</definedName>
    <definedName name="_xlnm.Print_Area" localSheetId="2">'GAAP to Non-GAAP Inc Stmt'!$A$1:$AP$66</definedName>
    <definedName name="_xlnm.Print_Area" localSheetId="1">'Income Statement'!$A$1:$AL$77</definedName>
    <definedName name="_xlnm.Print_Area" localSheetId="4">'Revenue &amp; Customer Detail'!$A$1:$AQ$24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9" l="1"/>
  <c r="AF51" i="17"/>
  <c r="AF39" i="17"/>
  <c r="AF21" i="17"/>
  <c r="AF17" i="17"/>
  <c r="AL62" i="19"/>
  <c r="AL57" i="19"/>
  <c r="AL51" i="19"/>
  <c r="AL42" i="19"/>
  <c r="AL29" i="19"/>
  <c r="AL61" i="19" s="1"/>
  <c r="AL63" i="19" s="1"/>
  <c r="AM29" i="4"/>
  <c r="AM22" i="4"/>
  <c r="AM11" i="4"/>
  <c r="AM20" i="3"/>
  <c r="AM14" i="3"/>
  <c r="AM12" i="3"/>
  <c r="AM11" i="3"/>
  <c r="AQ18" i="16"/>
  <c r="AQ13" i="16"/>
  <c r="AQ51" i="1"/>
  <c r="AQ62" i="1"/>
  <c r="AQ50" i="1"/>
  <c r="AQ61" i="1"/>
  <c r="AQ49" i="1"/>
  <c r="AQ60" i="1"/>
  <c r="AM19" i="3"/>
  <c r="AQ48" i="1"/>
  <c r="AQ59" i="1"/>
  <c r="AQ47" i="1"/>
  <c r="AQ58" i="1"/>
  <c r="AQ35" i="1"/>
  <c r="AQ28" i="1"/>
  <c r="AQ32" i="1"/>
  <c r="AQ33" i="1"/>
  <c r="AQ21" i="1"/>
  <c r="AQ22" i="1"/>
  <c r="AQ10" i="1"/>
  <c r="AM66" i="20"/>
  <c r="AM61" i="20"/>
  <c r="AM50" i="20"/>
  <c r="AM53" i="20"/>
  <c r="AM20" i="20"/>
  <c r="AM12" i="20"/>
  <c r="AQ12" i="1"/>
  <c r="AJ25" i="19"/>
  <c r="AJ27" i="19"/>
  <c r="AQ19" i="16"/>
  <c r="AM20" i="4"/>
  <c r="AM18" i="3"/>
  <c r="AM19" i="4"/>
  <c r="AM21" i="4"/>
  <c r="AM25" i="4"/>
  <c r="AQ29" i="1"/>
  <c r="AM13" i="20"/>
  <c r="AQ13" i="1"/>
  <c r="AQ18" i="1"/>
  <c r="AQ19" i="1"/>
  <c r="AM22" i="20"/>
  <c r="AQ44" i="1"/>
  <c r="AQ36" i="1"/>
  <c r="AF52" i="17"/>
  <c r="AF27" i="17"/>
  <c r="AQ25" i="1"/>
  <c r="AQ26" i="1"/>
  <c r="AQ41" i="1"/>
  <c r="AQ42" i="1"/>
  <c r="AM63" i="20"/>
  <c r="AM54" i="20"/>
  <c r="AL39" i="20"/>
  <c r="AL37" i="20"/>
  <c r="AJ29" i="19"/>
  <c r="AJ42" i="19"/>
  <c r="AJ51" i="19"/>
  <c r="AJ57" i="19"/>
  <c r="AE51" i="17"/>
  <c r="AE39" i="17"/>
  <c r="AE21" i="17"/>
  <c r="AE17" i="17"/>
  <c r="AK62" i="19"/>
  <c r="AK59" i="19"/>
  <c r="AK56" i="19"/>
  <c r="AK55" i="19"/>
  <c r="AK54" i="19"/>
  <c r="AK57" i="19"/>
  <c r="AK50" i="19"/>
  <c r="AK49" i="19"/>
  <c r="AK48" i="19"/>
  <c r="AK47" i="19"/>
  <c r="AK46" i="19"/>
  <c r="AK45" i="19"/>
  <c r="AK41" i="19"/>
  <c r="AK40" i="19"/>
  <c r="AK39" i="19"/>
  <c r="AK38" i="19"/>
  <c r="AK37" i="19"/>
  <c r="AK36" i="19"/>
  <c r="AK35" i="19"/>
  <c r="AK34" i="19"/>
  <c r="AK33" i="19"/>
  <c r="AK32" i="19"/>
  <c r="AK28" i="19"/>
  <c r="AK27" i="19"/>
  <c r="AK26" i="19"/>
  <c r="AK25" i="19"/>
  <c r="AK24" i="19"/>
  <c r="AK23" i="19"/>
  <c r="AK21" i="19"/>
  <c r="AK20" i="19"/>
  <c r="AK19" i="19"/>
  <c r="AK18" i="19"/>
  <c r="AK17" i="19"/>
  <c r="AK16" i="19"/>
  <c r="AK15" i="19"/>
  <c r="AK14" i="19"/>
  <c r="AK13" i="19"/>
  <c r="AK12" i="19"/>
  <c r="AK10" i="19"/>
  <c r="AK9" i="19"/>
  <c r="AJ62" i="19"/>
  <c r="AL21" i="3"/>
  <c r="AL20" i="3"/>
  <c r="AL18" i="3"/>
  <c r="AL11" i="3"/>
  <c r="AK20" i="3"/>
  <c r="AK18" i="3"/>
  <c r="AK14" i="3"/>
  <c r="AL14" i="3"/>
  <c r="AK12" i="3"/>
  <c r="AL12" i="3"/>
  <c r="AK11" i="3"/>
  <c r="AP22" i="16"/>
  <c r="AP21" i="16"/>
  <c r="AP17" i="16"/>
  <c r="AP16" i="16"/>
  <c r="AP12" i="16"/>
  <c r="AP11" i="16"/>
  <c r="AO18" i="16"/>
  <c r="AO13" i="16"/>
  <c r="AP13" i="16"/>
  <c r="AP63" i="1"/>
  <c r="AP62" i="1"/>
  <c r="AP61" i="1"/>
  <c r="AP51" i="1"/>
  <c r="AP50" i="1"/>
  <c r="AP40" i="1"/>
  <c r="AP39" i="1"/>
  <c r="AP38" i="1"/>
  <c r="AP31" i="1"/>
  <c r="AP24" i="1"/>
  <c r="AP17" i="1"/>
  <c r="AP16" i="1"/>
  <c r="AP15" i="1"/>
  <c r="AP10" i="1"/>
  <c r="AO51" i="1"/>
  <c r="AO62" i="1"/>
  <c r="AO50" i="1"/>
  <c r="AO61" i="1"/>
  <c r="AO49" i="1"/>
  <c r="AO60" i="1"/>
  <c r="AK19" i="3"/>
  <c r="AL19" i="3"/>
  <c r="AO48" i="1"/>
  <c r="AO59" i="1"/>
  <c r="AP59" i="1"/>
  <c r="AO47" i="1"/>
  <c r="AO58" i="1"/>
  <c r="AP58" i="1"/>
  <c r="AO35" i="1"/>
  <c r="AO41" i="1"/>
  <c r="AO42" i="1"/>
  <c r="AO28" i="1"/>
  <c r="AO32" i="1"/>
  <c r="AP32" i="1"/>
  <c r="AP33" i="1"/>
  <c r="AO21" i="1"/>
  <c r="AP21" i="1"/>
  <c r="AO10" i="1"/>
  <c r="AL59" i="20"/>
  <c r="AL70" i="20"/>
  <c r="AL60" i="20"/>
  <c r="AL58" i="20"/>
  <c r="AL57" i="20"/>
  <c r="AL52" i="20"/>
  <c r="AL49" i="20"/>
  <c r="AL33" i="20"/>
  <c r="AL29" i="20"/>
  <c r="AL25" i="20"/>
  <c r="AL19" i="20"/>
  <c r="AL18" i="20"/>
  <c r="AL17" i="20"/>
  <c r="AL16" i="20"/>
  <c r="AL11" i="20"/>
  <c r="AL9" i="20"/>
  <c r="AL24" i="4"/>
  <c r="AL23" i="4"/>
  <c r="AL22" i="4"/>
  <c r="AL11" i="4"/>
  <c r="AK29" i="4"/>
  <c r="AL29" i="4"/>
  <c r="AK22" i="4"/>
  <c r="AK11" i="4"/>
  <c r="AK20" i="20"/>
  <c r="AK66" i="20"/>
  <c r="AL66" i="20"/>
  <c r="AK61" i="20"/>
  <c r="AK50" i="20"/>
  <c r="AK53" i="20"/>
  <c r="AK12" i="20"/>
  <c r="AO12" i="1"/>
  <c r="N37" i="20"/>
  <c r="O37" i="20"/>
  <c r="P37" i="20"/>
  <c r="Q37" i="20"/>
  <c r="R37" i="20"/>
  <c r="S37" i="20"/>
  <c r="T37" i="20"/>
  <c r="U37" i="20"/>
  <c r="V37" i="20"/>
  <c r="Y37" i="20"/>
  <c r="Z37" i="20"/>
  <c r="AB37" i="20"/>
  <c r="W37" i="20"/>
  <c r="AG39" i="20"/>
  <c r="AB39" i="20"/>
  <c r="W39" i="20"/>
  <c r="R39" i="20"/>
  <c r="M39" i="20"/>
  <c r="C39" i="20"/>
  <c r="H39" i="20"/>
  <c r="D39" i="20"/>
  <c r="E39" i="20"/>
  <c r="F39" i="20"/>
  <c r="G39" i="20"/>
  <c r="I39" i="20"/>
  <c r="J39" i="20"/>
  <c r="K39" i="20"/>
  <c r="L39" i="20"/>
  <c r="N39" i="20"/>
  <c r="O39" i="20"/>
  <c r="P39" i="20"/>
  <c r="Q39" i="20"/>
  <c r="S39" i="20"/>
  <c r="T39" i="20"/>
  <c r="U39" i="20"/>
  <c r="V39" i="20"/>
  <c r="X39" i="20"/>
  <c r="Y39" i="20"/>
  <c r="Z39" i="20"/>
  <c r="AA39" i="20"/>
  <c r="AC39" i="20"/>
  <c r="AD39" i="20"/>
  <c r="AE39" i="20"/>
  <c r="AF39" i="20"/>
  <c r="AA37" i="20"/>
  <c r="AJ37" i="20"/>
  <c r="AH39" i="20"/>
  <c r="AI39" i="20"/>
  <c r="AJ39" i="20"/>
  <c r="AJ53" i="20"/>
  <c r="AM23" i="20"/>
  <c r="AM27" i="20"/>
  <c r="AM31" i="20"/>
  <c r="AM10" i="3"/>
  <c r="AM13" i="3"/>
  <c r="AM15" i="3"/>
  <c r="AM22" i="3"/>
  <c r="AQ52" i="1"/>
  <c r="AQ53" i="1"/>
  <c r="AQ45" i="1"/>
  <c r="AM64" i="20"/>
  <c r="AM68" i="20"/>
  <c r="AM72" i="20"/>
  <c r="AM74" i="20"/>
  <c r="AK51" i="19"/>
  <c r="AK29" i="19"/>
  <c r="AK21" i="4"/>
  <c r="AL21" i="4"/>
  <c r="AP49" i="1"/>
  <c r="AP60" i="1"/>
  <c r="AP28" i="1"/>
  <c r="AO25" i="1"/>
  <c r="AO19" i="16"/>
  <c r="AL20" i="20"/>
  <c r="AP35" i="1"/>
  <c r="AP29" i="1"/>
  <c r="AL12" i="20"/>
  <c r="AL13" i="20"/>
  <c r="AO18" i="1"/>
  <c r="AO19" i="1"/>
  <c r="AP12" i="1"/>
  <c r="AP13" i="1"/>
  <c r="AL50" i="20"/>
  <c r="AL53" i="20"/>
  <c r="AL54" i="20"/>
  <c r="AO22" i="1"/>
  <c r="AO26" i="1"/>
  <c r="AP22" i="1"/>
  <c r="AO33" i="1"/>
  <c r="AO36" i="1"/>
  <c r="AE52" i="17"/>
  <c r="AE27" i="17"/>
  <c r="AJ61" i="19"/>
  <c r="AJ63" i="19"/>
  <c r="AK42" i="19"/>
  <c r="AP18" i="16"/>
  <c r="AP19" i="16"/>
  <c r="AP41" i="1"/>
  <c r="AP42" i="1"/>
  <c r="AP25" i="1"/>
  <c r="AP26" i="1"/>
  <c r="AP48" i="1"/>
  <c r="AK20" i="4"/>
  <c r="AL20" i="4"/>
  <c r="AK19" i="4"/>
  <c r="AL19" i="4"/>
  <c r="AP18" i="1"/>
  <c r="AP19" i="1"/>
  <c r="AP47" i="1"/>
  <c r="AP36" i="1"/>
  <c r="AO13" i="1"/>
  <c r="AO29" i="1"/>
  <c r="AL61" i="20"/>
  <c r="AK22" i="20"/>
  <c r="AK54" i="20"/>
  <c r="AK63" i="20"/>
  <c r="AK13" i="20"/>
  <c r="AD51" i="17"/>
  <c r="AD39" i="17"/>
  <c r="AD21" i="17"/>
  <c r="AD17" i="17"/>
  <c r="AI62" i="19"/>
  <c r="AI57" i="19"/>
  <c r="AI51" i="19"/>
  <c r="AI42" i="19"/>
  <c r="AI29" i="19"/>
  <c r="AJ29" i="4"/>
  <c r="AJ22" i="4"/>
  <c r="AJ11" i="4"/>
  <c r="AJ20" i="3"/>
  <c r="AJ14" i="3"/>
  <c r="AJ12" i="3"/>
  <c r="AJ11" i="3"/>
  <c r="AN18" i="16"/>
  <c r="AN13" i="16"/>
  <c r="AN51" i="1"/>
  <c r="AN50" i="1"/>
  <c r="AN61" i="1"/>
  <c r="AN49" i="1"/>
  <c r="AN60" i="1"/>
  <c r="AJ19" i="3"/>
  <c r="AN48" i="1"/>
  <c r="AN59" i="1"/>
  <c r="AN47" i="1"/>
  <c r="AN58" i="1"/>
  <c r="AN35" i="1"/>
  <c r="AN41" i="1"/>
  <c r="AN28" i="1"/>
  <c r="AN32" i="1"/>
  <c r="AN21" i="1"/>
  <c r="AN25" i="1"/>
  <c r="AN10" i="1"/>
  <c r="AJ66" i="20"/>
  <c r="AJ61" i="20"/>
  <c r="AJ50" i="20"/>
  <c r="AJ20" i="20"/>
  <c r="AJ12" i="20"/>
  <c r="AF19" i="19"/>
  <c r="AA19" i="19"/>
  <c r="V19" i="19"/>
  <c r="Q19" i="19"/>
  <c r="L19" i="19"/>
  <c r="AM10" i="4"/>
  <c r="AM28" i="4"/>
  <c r="AM30" i="4"/>
  <c r="AM32" i="4"/>
  <c r="AQ55" i="1"/>
  <c r="AQ64" i="1"/>
  <c r="AQ65" i="1"/>
  <c r="AM35" i="20"/>
  <c r="AM37" i="20"/>
  <c r="AM39" i="20"/>
  <c r="AL22" i="20"/>
  <c r="AL23" i="20"/>
  <c r="AK27" i="20"/>
  <c r="AO44" i="1"/>
  <c r="AK61" i="19"/>
  <c r="AK63" i="19"/>
  <c r="AL25" i="4"/>
  <c r="AK25" i="4"/>
  <c r="AL63" i="20"/>
  <c r="AL64" i="20"/>
  <c r="AK23" i="20"/>
  <c r="AK68" i="20"/>
  <c r="AK72" i="20"/>
  <c r="AK74" i="20"/>
  <c r="AK64" i="20"/>
  <c r="AJ21" i="4"/>
  <c r="AJ18" i="3"/>
  <c r="AJ20" i="4"/>
  <c r="AJ19" i="4"/>
  <c r="AJ22" i="20"/>
  <c r="AN44" i="1"/>
  <c r="AN45" i="1"/>
  <c r="AJ13" i="20"/>
  <c r="AN12" i="1"/>
  <c r="AN18" i="1"/>
  <c r="AN19" i="1"/>
  <c r="AN22" i="1"/>
  <c r="AN26" i="1"/>
  <c r="AN33" i="1"/>
  <c r="AN36" i="1"/>
  <c r="AN42" i="1"/>
  <c r="AN19" i="16"/>
  <c r="AI61" i="19"/>
  <c r="AI63" i="19"/>
  <c r="AD52" i="17"/>
  <c r="AD27" i="17"/>
  <c r="AN29" i="1"/>
  <c r="AN62" i="1"/>
  <c r="AJ54" i="20"/>
  <c r="AJ63" i="20"/>
  <c r="AM12" i="4"/>
  <c r="AM16" i="4"/>
  <c r="AL27" i="20"/>
  <c r="AL31" i="20"/>
  <c r="AL35" i="20"/>
  <c r="AP44" i="1"/>
  <c r="AO52" i="1"/>
  <c r="AO53" i="1"/>
  <c r="AO45" i="1"/>
  <c r="AK31" i="20"/>
  <c r="AO55" i="1"/>
  <c r="AK10" i="4"/>
  <c r="AL68" i="20"/>
  <c r="AL72" i="20"/>
  <c r="AL74" i="20"/>
  <c r="AJ25" i="4"/>
  <c r="AJ27" i="20"/>
  <c r="AJ31" i="20"/>
  <c r="AJ23" i="20"/>
  <c r="AN52" i="1"/>
  <c r="AN53" i="1"/>
  <c r="AN13" i="1"/>
  <c r="AJ68" i="20"/>
  <c r="AJ72" i="20"/>
  <c r="AJ74" i="20"/>
  <c r="AJ64" i="20"/>
  <c r="AC51" i="17"/>
  <c r="AC39" i="17"/>
  <c r="AC21" i="17"/>
  <c r="AC17" i="17"/>
  <c r="AH57" i="19"/>
  <c r="AH51" i="19"/>
  <c r="AH42" i="19"/>
  <c r="AH29" i="19"/>
  <c r="AI29" i="4"/>
  <c r="AI21" i="4"/>
  <c r="AI19" i="4"/>
  <c r="AI11" i="4"/>
  <c r="AI14" i="3"/>
  <c r="AI12" i="3"/>
  <c r="AI11" i="3"/>
  <c r="AM18" i="16"/>
  <c r="AM13" i="16"/>
  <c r="AM51" i="1"/>
  <c r="AM50" i="1"/>
  <c r="AM61" i="1"/>
  <c r="AI20" i="3"/>
  <c r="AM49" i="1"/>
  <c r="AM60" i="1"/>
  <c r="AI19" i="3"/>
  <c r="AM48" i="1"/>
  <c r="AM59" i="1"/>
  <c r="AM47" i="1"/>
  <c r="AM58" i="1"/>
  <c r="AM35" i="1"/>
  <c r="AM41" i="1"/>
  <c r="AM28" i="1"/>
  <c r="AM32" i="1"/>
  <c r="AM21" i="1"/>
  <c r="AM25" i="1"/>
  <c r="AM10" i="1"/>
  <c r="AI66" i="20"/>
  <c r="AI61" i="20"/>
  <c r="AI50" i="20"/>
  <c r="AI53" i="20"/>
  <c r="AI20" i="20"/>
  <c r="AI12" i="20"/>
  <c r="AI13" i="20"/>
  <c r="AH22" i="4"/>
  <c r="AH20" i="3"/>
  <c r="AM15" i="4"/>
  <c r="AL10" i="4"/>
  <c r="AL12" i="4"/>
  <c r="AK12" i="4"/>
  <c r="AP55" i="1"/>
  <c r="AP64" i="1"/>
  <c r="AP65" i="1"/>
  <c r="AO64" i="1"/>
  <c r="AO65" i="1"/>
  <c r="AK39" i="20"/>
  <c r="AK10" i="3"/>
  <c r="AK35" i="20"/>
  <c r="AK37" i="20"/>
  <c r="AP45" i="1"/>
  <c r="AP52" i="1"/>
  <c r="AP53" i="1"/>
  <c r="AK28" i="4"/>
  <c r="AJ10" i="4"/>
  <c r="AJ28" i="4"/>
  <c r="AJ30" i="4"/>
  <c r="AJ32" i="4"/>
  <c r="AN55" i="1"/>
  <c r="AN64" i="1"/>
  <c r="AN65" i="1"/>
  <c r="AJ35" i="20"/>
  <c r="AJ10" i="3"/>
  <c r="AJ13" i="3"/>
  <c r="AJ15" i="3"/>
  <c r="AJ22" i="3"/>
  <c r="AC52" i="17"/>
  <c r="AC27" i="17"/>
  <c r="AH61" i="19"/>
  <c r="AM19" i="16"/>
  <c r="AI22" i="4"/>
  <c r="AI18" i="3"/>
  <c r="AI20" i="4"/>
  <c r="AI25" i="4"/>
  <c r="AM12" i="1"/>
  <c r="AM18" i="1"/>
  <c r="AM19" i="1"/>
  <c r="AM22" i="1"/>
  <c r="AM26" i="1"/>
  <c r="AM42" i="1"/>
  <c r="AI22" i="20"/>
  <c r="AM44" i="1"/>
  <c r="AM45" i="1"/>
  <c r="AM33" i="1"/>
  <c r="AM36" i="1"/>
  <c r="AM29" i="1"/>
  <c r="AM62" i="1"/>
  <c r="AI63" i="20"/>
  <c r="AI54" i="20"/>
  <c r="AL13" i="16"/>
  <c r="AH20" i="20"/>
  <c r="AB51" i="17"/>
  <c r="AB39" i="17"/>
  <c r="AB21" i="17"/>
  <c r="AB17" i="17"/>
  <c r="AG57" i="19"/>
  <c r="AG51" i="19"/>
  <c r="AG42" i="19"/>
  <c r="AG29" i="19"/>
  <c r="AH29" i="4"/>
  <c r="AH19" i="4"/>
  <c r="AH11" i="4"/>
  <c r="AH14" i="3"/>
  <c r="AH12" i="3"/>
  <c r="AH11" i="3"/>
  <c r="AL18" i="16"/>
  <c r="AL60" i="1"/>
  <c r="AH19" i="3"/>
  <c r="AL51" i="1"/>
  <c r="AL62" i="1"/>
  <c r="AL50" i="1"/>
  <c r="AL61" i="1"/>
  <c r="AL49" i="1"/>
  <c r="AH21" i="4"/>
  <c r="AL48" i="1"/>
  <c r="AH20" i="4"/>
  <c r="AL47" i="1"/>
  <c r="AL28" i="1"/>
  <c r="AL32" i="1"/>
  <c r="AL21" i="1"/>
  <c r="AL25" i="1"/>
  <c r="AL10" i="1"/>
  <c r="AH66" i="20"/>
  <c r="AH61" i="20"/>
  <c r="AH50" i="20"/>
  <c r="AH53" i="20"/>
  <c r="AH12" i="20"/>
  <c r="AA74" i="20"/>
  <c r="AG37" i="20"/>
  <c r="AF37" i="20"/>
  <c r="AK13" i="3"/>
  <c r="AK15" i="3"/>
  <c r="AK22" i="3"/>
  <c r="AL10" i="3"/>
  <c r="AL13" i="3"/>
  <c r="AL15" i="3"/>
  <c r="AL22" i="3"/>
  <c r="AK30" i="4"/>
  <c r="AK32" i="4"/>
  <c r="AL28" i="4"/>
  <c r="AL30" i="4"/>
  <c r="AL32" i="4"/>
  <c r="AK15" i="4"/>
  <c r="AK16" i="4"/>
  <c r="AL15" i="4"/>
  <c r="AL16" i="4"/>
  <c r="AJ12" i="4"/>
  <c r="AJ15" i="4"/>
  <c r="AJ16" i="4"/>
  <c r="AI23" i="20"/>
  <c r="AI27" i="20"/>
  <c r="AI10" i="4"/>
  <c r="AM13" i="1"/>
  <c r="AM52" i="1"/>
  <c r="AM53" i="1"/>
  <c r="AI68" i="20"/>
  <c r="AI72" i="20"/>
  <c r="AI74" i="20"/>
  <c r="AI64" i="20"/>
  <c r="AH18" i="3"/>
  <c r="AL59" i="1"/>
  <c r="AB52" i="17"/>
  <c r="AB27" i="17"/>
  <c r="AG61" i="19"/>
  <c r="AL19" i="16"/>
  <c r="AH25" i="4"/>
  <c r="AL35" i="1"/>
  <c r="AL41" i="1"/>
  <c r="AL42" i="1"/>
  <c r="AL29" i="1"/>
  <c r="AH22" i="20"/>
  <c r="AL44" i="1"/>
  <c r="AL45" i="1"/>
  <c r="AH13" i="20"/>
  <c r="AL26" i="1"/>
  <c r="AL33" i="1"/>
  <c r="AL12" i="1"/>
  <c r="AL58" i="1"/>
  <c r="AL22" i="1"/>
  <c r="AH63" i="20"/>
  <c r="AH54" i="20"/>
  <c r="AF49" i="20"/>
  <c r="AF53" i="20"/>
  <c r="AF18" i="20"/>
  <c r="AJ35" i="1"/>
  <c r="AF20" i="20"/>
  <c r="AF61" i="20"/>
  <c r="AA51" i="17"/>
  <c r="AA39" i="17"/>
  <c r="AA21" i="17"/>
  <c r="AA17" i="17"/>
  <c r="AF59" i="19"/>
  <c r="AF56" i="19"/>
  <c r="AF55" i="19"/>
  <c r="AF54" i="19"/>
  <c r="AF57" i="19"/>
  <c r="AF50" i="19"/>
  <c r="AF49" i="19"/>
  <c r="AF48" i="19"/>
  <c r="AF47" i="19"/>
  <c r="AF46" i="19"/>
  <c r="AF45" i="19"/>
  <c r="AF41" i="19"/>
  <c r="AF40" i="19"/>
  <c r="AF39" i="19"/>
  <c r="AF38" i="19"/>
  <c r="AF37" i="19"/>
  <c r="AF36" i="19"/>
  <c r="AF35" i="19"/>
  <c r="AF34" i="19"/>
  <c r="AF33" i="19"/>
  <c r="AF32" i="19"/>
  <c r="AF28" i="19"/>
  <c r="AF27" i="19"/>
  <c r="AF26" i="19"/>
  <c r="AF25" i="19"/>
  <c r="AF24" i="19"/>
  <c r="AF23" i="19"/>
  <c r="AF21" i="19"/>
  <c r="AF20" i="19"/>
  <c r="AF18" i="19"/>
  <c r="AF17" i="19"/>
  <c r="AF16" i="19"/>
  <c r="AF15" i="19"/>
  <c r="AF14" i="19"/>
  <c r="AF13" i="19"/>
  <c r="AF12" i="19"/>
  <c r="AF10" i="19"/>
  <c r="AF9" i="19"/>
  <c r="AE57" i="19"/>
  <c r="AE51" i="19"/>
  <c r="AE42" i="19"/>
  <c r="AE29"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c r="AJ50" i="1"/>
  <c r="AJ61" i="1"/>
  <c r="AF20" i="3"/>
  <c r="AJ49" i="1"/>
  <c r="AJ60" i="1"/>
  <c r="AF19" i="3"/>
  <c r="AJ48" i="1"/>
  <c r="AJ59" i="1"/>
  <c r="AJ47" i="1"/>
  <c r="AJ58" i="1"/>
  <c r="AJ28" i="1"/>
  <c r="AJ32" i="1"/>
  <c r="AJ21" i="1"/>
  <c r="AJ10" i="1"/>
  <c r="AG33" i="20"/>
  <c r="AG29" i="20"/>
  <c r="AG25" i="20"/>
  <c r="AG19" i="20"/>
  <c r="AG17" i="20"/>
  <c r="AG16" i="20"/>
  <c r="AG11" i="20"/>
  <c r="AG9" i="20"/>
  <c r="AG70" i="20"/>
  <c r="AG60" i="20"/>
  <c r="AG59" i="20"/>
  <c r="AG58" i="20"/>
  <c r="AG57" i="20"/>
  <c r="AG52" i="20"/>
  <c r="AG49" i="20"/>
  <c r="AF66" i="20"/>
  <c r="AF50" i="20"/>
  <c r="AF12" i="20"/>
  <c r="AF13" i="20"/>
  <c r="V37" i="19"/>
  <c r="Q37" i="19"/>
  <c r="L37" i="19"/>
  <c r="AA37" i="19"/>
  <c r="L15" i="19"/>
  <c r="Q15" i="19"/>
  <c r="V15" i="19"/>
  <c r="AA15" i="19"/>
  <c r="AI31" i="20"/>
  <c r="AI35" i="20"/>
  <c r="AI37" i="20"/>
  <c r="AM55" i="1"/>
  <c r="AM64" i="1"/>
  <c r="AM65" i="1"/>
  <c r="AI28" i="4"/>
  <c r="AI30" i="4"/>
  <c r="AI32" i="4"/>
  <c r="AI12" i="4"/>
  <c r="AL36" i="1"/>
  <c r="AL52" i="1"/>
  <c r="AL53" i="1"/>
  <c r="AH23" i="20"/>
  <c r="AH27" i="20"/>
  <c r="AH31" i="20"/>
  <c r="AL13" i="1"/>
  <c r="AL18" i="1"/>
  <c r="AL19" i="1"/>
  <c r="AH68" i="20"/>
  <c r="AH72" i="20"/>
  <c r="AH74" i="20"/>
  <c r="AH64" i="20"/>
  <c r="AJ19" i="16"/>
  <c r="AK18" i="16"/>
  <c r="AA52" i="17"/>
  <c r="AG12" i="20"/>
  <c r="AG13" i="20"/>
  <c r="AF22" i="4"/>
  <c r="AG18" i="20"/>
  <c r="AJ36" i="1"/>
  <c r="AJ33" i="1"/>
  <c r="AF18" i="3"/>
  <c r="AF20" i="4"/>
  <c r="AF19" i="4"/>
  <c r="AF21" i="4"/>
  <c r="AJ12" i="1"/>
  <c r="AJ13" i="1"/>
  <c r="AJ22" i="1"/>
  <c r="AA27" i="17"/>
  <c r="AF51" i="19"/>
  <c r="AF42" i="19"/>
  <c r="AE61" i="19"/>
  <c r="AF29" i="19"/>
  <c r="AG61" i="20"/>
  <c r="AJ25" i="1"/>
  <c r="AJ26" i="1"/>
  <c r="AJ41" i="1"/>
  <c r="AJ42" i="1"/>
  <c r="AJ29" i="1"/>
  <c r="AF22" i="20"/>
  <c r="AF63" i="20"/>
  <c r="AF54" i="20"/>
  <c r="AE18" i="20"/>
  <c r="AI16" i="4"/>
  <c r="AI15" i="4"/>
  <c r="AI10" i="3"/>
  <c r="AI13" i="3"/>
  <c r="AI15" i="3"/>
  <c r="AI22" i="3"/>
  <c r="AL55" i="1"/>
  <c r="AL64" i="1"/>
  <c r="AL65" i="1"/>
  <c r="AH10" i="4"/>
  <c r="AH28" i="4"/>
  <c r="AH30" i="4"/>
  <c r="AH32" i="4"/>
  <c r="AH35" i="20"/>
  <c r="AH10" i="3"/>
  <c r="AH13" i="3"/>
  <c r="AH15" i="3"/>
  <c r="AH22" i="3"/>
  <c r="AG20" i="20"/>
  <c r="AG22" i="20"/>
  <c r="AG27" i="20"/>
  <c r="AG31" i="20"/>
  <c r="AG35" i="20"/>
  <c r="AF25" i="4"/>
  <c r="AJ18" i="1"/>
  <c r="AJ19" i="1"/>
  <c r="AF27" i="20"/>
  <c r="AJ44" i="1"/>
  <c r="AF23" i="20"/>
  <c r="AF68" i="20"/>
  <c r="AF72" i="20"/>
  <c r="AF74" i="20"/>
  <c r="AF64" i="20"/>
  <c r="AI50" i="1"/>
  <c r="AI61" i="1"/>
  <c r="AE20" i="3"/>
  <c r="AG20" i="3"/>
  <c r="Z51" i="17"/>
  <c r="Z39" i="17"/>
  <c r="Z21" i="17"/>
  <c r="Z17" i="17"/>
  <c r="AD57" i="19"/>
  <c r="AD51" i="19"/>
  <c r="AD42" i="19"/>
  <c r="AD29" i="19"/>
  <c r="AE29" i="4"/>
  <c r="AE11" i="4"/>
  <c r="AE12" i="3"/>
  <c r="AE11" i="3"/>
  <c r="AI18" i="16"/>
  <c r="AI13" i="16"/>
  <c r="AI51" i="1"/>
  <c r="AI62" i="1"/>
  <c r="AI49" i="1"/>
  <c r="AI60" i="1"/>
  <c r="AE19" i="3"/>
  <c r="AI48" i="1"/>
  <c r="AI59" i="1"/>
  <c r="AI47" i="1"/>
  <c r="AI58" i="1"/>
  <c r="AI35" i="1"/>
  <c r="AI41" i="1"/>
  <c r="AI28" i="1"/>
  <c r="AI32" i="1"/>
  <c r="AI21" i="1"/>
  <c r="AI10" i="1"/>
  <c r="AE66" i="20"/>
  <c r="AE61" i="20"/>
  <c r="AE50" i="20"/>
  <c r="AE53" i="20"/>
  <c r="AE20" i="20"/>
  <c r="AE12" i="20"/>
  <c r="AE13" i="20"/>
  <c r="AH12" i="4"/>
  <c r="AH37" i="20"/>
  <c r="AH16" i="4"/>
  <c r="AH15" i="4"/>
  <c r="AG23" i="20"/>
  <c r="AJ45" i="1"/>
  <c r="AJ52" i="1"/>
  <c r="AJ53" i="1"/>
  <c r="AF31" i="20"/>
  <c r="AF10" i="4"/>
  <c r="AJ55" i="1"/>
  <c r="AJ64" i="1"/>
  <c r="AJ65" i="1"/>
  <c r="AE19" i="4"/>
  <c r="AI22" i="1"/>
  <c r="AI42" i="1"/>
  <c r="Z52" i="17"/>
  <c r="Z27" i="17"/>
  <c r="AD61" i="19"/>
  <c r="AI19" i="16"/>
  <c r="AE22" i="4"/>
  <c r="AE20" i="4"/>
  <c r="AE18" i="3"/>
  <c r="AE21" i="4"/>
  <c r="AI25" i="1"/>
  <c r="AI26" i="1"/>
  <c r="AI12" i="1"/>
  <c r="AI13" i="1"/>
  <c r="AE22" i="20"/>
  <c r="AI44" i="1"/>
  <c r="AI45" i="1"/>
  <c r="AI33" i="1"/>
  <c r="AI36" i="1"/>
  <c r="AI29" i="1"/>
  <c r="AE63" i="20"/>
  <c r="AE54" i="20"/>
  <c r="AF12" i="4"/>
  <c r="AF28" i="4"/>
  <c r="AF30" i="4"/>
  <c r="AF32" i="4"/>
  <c r="AF35" i="20"/>
  <c r="AF10" i="3"/>
  <c r="AF13" i="3"/>
  <c r="AF15" i="3"/>
  <c r="AF22" i="3"/>
  <c r="AE25" i="4"/>
  <c r="AE23" i="20"/>
  <c r="AI18" i="1"/>
  <c r="AI19" i="1"/>
  <c r="AE27" i="20"/>
  <c r="AI52" i="1"/>
  <c r="AI53" i="1"/>
  <c r="AE64" i="20"/>
  <c r="AE68" i="20"/>
  <c r="AE72" i="20"/>
  <c r="AE74" i="20"/>
  <c r="AF16" i="4"/>
  <c r="AF15" i="4"/>
  <c r="AE31" i="20"/>
  <c r="AE10" i="4"/>
  <c r="AI55" i="1"/>
  <c r="AI64" i="1"/>
  <c r="AI65" i="1"/>
  <c r="AE12" i="4"/>
  <c r="AE28" i="4"/>
  <c r="AE30" i="4"/>
  <c r="AE32" i="4"/>
  <c r="AE35" i="20"/>
  <c r="AE10" i="3"/>
  <c r="AE13" i="3"/>
  <c r="AE15" i="3"/>
  <c r="AE22" i="3"/>
  <c r="AE37" i="20"/>
  <c r="AE16" i="4"/>
  <c r="AE15" i="4"/>
  <c r="Q14" i="19"/>
  <c r="L14" i="19"/>
  <c r="V14" i="19"/>
  <c r="AA14" i="19"/>
  <c r="AA39" i="19"/>
  <c r="V39" i="19"/>
  <c r="Q39" i="19"/>
  <c r="L39" i="19"/>
  <c r="G39" i="19"/>
  <c r="AH10" i="1"/>
  <c r="Y51" i="17"/>
  <c r="Y39" i="17"/>
  <c r="Y21" i="17"/>
  <c r="Y17" i="17"/>
  <c r="AC57" i="19"/>
  <c r="AC51" i="19"/>
  <c r="AC42" i="19"/>
  <c r="AC29" i="19"/>
  <c r="AD29" i="4"/>
  <c r="AD11" i="4"/>
  <c r="AD12" i="3"/>
  <c r="AD11" i="3"/>
  <c r="AH18" i="16"/>
  <c r="AH13" i="16"/>
  <c r="AH51" i="1"/>
  <c r="AH50" i="1"/>
  <c r="AH49" i="1"/>
  <c r="AH60" i="1"/>
  <c r="AD19" i="3"/>
  <c r="AH48" i="1"/>
  <c r="AH59" i="1"/>
  <c r="AH47" i="1"/>
  <c r="AH58" i="1"/>
  <c r="AH35" i="1"/>
  <c r="AH41" i="1"/>
  <c r="AH28" i="1"/>
  <c r="AH32" i="1"/>
  <c r="AH21" i="1"/>
  <c r="AD66" i="20"/>
  <c r="AD61" i="20"/>
  <c r="AD50" i="20"/>
  <c r="AD53" i="20"/>
  <c r="AD20" i="20"/>
  <c r="AD12" i="20"/>
  <c r="AC29" i="4"/>
  <c r="AG29" i="4"/>
  <c r="AA29" i="4"/>
  <c r="AG49" i="1"/>
  <c r="AK49" i="1"/>
  <c r="AE49" i="1"/>
  <c r="AH61" i="1"/>
  <c r="AD22" i="4"/>
  <c r="AG22" i="4"/>
  <c r="Y52" i="17"/>
  <c r="Y27" i="17"/>
  <c r="AC61" i="19"/>
  <c r="AH19" i="16"/>
  <c r="AD21" i="4"/>
  <c r="AD18" i="3"/>
  <c r="AD20" i="4"/>
  <c r="AD19" i="4"/>
  <c r="AH22" i="1"/>
  <c r="AH33" i="1"/>
  <c r="AH42" i="1"/>
  <c r="AD22" i="20"/>
  <c r="AH44" i="1"/>
  <c r="AH45" i="1"/>
  <c r="AH25" i="1"/>
  <c r="AH26" i="1"/>
  <c r="AH36" i="1"/>
  <c r="AH12" i="1"/>
  <c r="AH13" i="1"/>
  <c r="AH62" i="1"/>
  <c r="AH29" i="1"/>
  <c r="AD63" i="20"/>
  <c r="AD54" i="20"/>
  <c r="AD13" i="20"/>
  <c r="AC14" i="3"/>
  <c r="AG14" i="3"/>
  <c r="AD25" i="4"/>
  <c r="AD27" i="20"/>
  <c r="AD31" i="20"/>
  <c r="AD23" i="20"/>
  <c r="AH52" i="1"/>
  <c r="AH53" i="1"/>
  <c r="AH18" i="1"/>
  <c r="AH19" i="1"/>
  <c r="AD68" i="20"/>
  <c r="AD72" i="20"/>
  <c r="AD74" i="20"/>
  <c r="AD64" i="20"/>
  <c r="X51" i="17"/>
  <c r="X39" i="17"/>
  <c r="X21" i="17"/>
  <c r="X17" i="17"/>
  <c r="AB57" i="19"/>
  <c r="AB51" i="19"/>
  <c r="AB42" i="19"/>
  <c r="AB29" i="19"/>
  <c r="AC21" i="4"/>
  <c r="AG21" i="4"/>
  <c r="AC11" i="4"/>
  <c r="AG11" i="4"/>
  <c r="AC12" i="3"/>
  <c r="AG12" i="3"/>
  <c r="AC11" i="3"/>
  <c r="AG11" i="3"/>
  <c r="AG18" i="16"/>
  <c r="AG13" i="16"/>
  <c r="AK13" i="16"/>
  <c r="AK19" i="16"/>
  <c r="AG60" i="1"/>
  <c r="AG51" i="1"/>
  <c r="AG50" i="1"/>
  <c r="AG48" i="1"/>
  <c r="AG47" i="1"/>
  <c r="AG35" i="1"/>
  <c r="AG28" i="1"/>
  <c r="AG21" i="1"/>
  <c r="AG10" i="1"/>
  <c r="AK10" i="1"/>
  <c r="AC66" i="20"/>
  <c r="AG66" i="20"/>
  <c r="AC61" i="20"/>
  <c r="AC50" i="20"/>
  <c r="AC20" i="20"/>
  <c r="AC12" i="20"/>
  <c r="AC13" i="20"/>
  <c r="AC19" i="3"/>
  <c r="AG19" i="3"/>
  <c r="AK60" i="1"/>
  <c r="AG59" i="1"/>
  <c r="AK59" i="1"/>
  <c r="AK48" i="1"/>
  <c r="AG61" i="1"/>
  <c r="AK61" i="1"/>
  <c r="AK50" i="1"/>
  <c r="AG25" i="1"/>
  <c r="AK25" i="1"/>
  <c r="AK26" i="1"/>
  <c r="AK21" i="1"/>
  <c r="AK22" i="1"/>
  <c r="AG32" i="1"/>
  <c r="AK32" i="1"/>
  <c r="AK33" i="1"/>
  <c r="AK28" i="1"/>
  <c r="AK29" i="1"/>
  <c r="AG41" i="1"/>
  <c r="AK35" i="1"/>
  <c r="AG62" i="1"/>
  <c r="AK62" i="1"/>
  <c r="AK51" i="1"/>
  <c r="AG58" i="1"/>
  <c r="AK58" i="1"/>
  <c r="AK47" i="1"/>
  <c r="AC53" i="20"/>
  <c r="AC54" i="20"/>
  <c r="AG50" i="20"/>
  <c r="AG53" i="20"/>
  <c r="AH55" i="1"/>
  <c r="AH64" i="1"/>
  <c r="AH65" i="1"/>
  <c r="AD10" i="4"/>
  <c r="AD28" i="4"/>
  <c r="AD30" i="4"/>
  <c r="AD32" i="4"/>
  <c r="AD35" i="20"/>
  <c r="AD10" i="3"/>
  <c r="AD13" i="3"/>
  <c r="AD15" i="3"/>
  <c r="AD22" i="3"/>
  <c r="AB61" i="19"/>
  <c r="AF61" i="19"/>
  <c r="X52" i="17"/>
  <c r="AC18" i="3"/>
  <c r="AG18" i="3"/>
  <c r="AC20" i="4"/>
  <c r="AG20" i="4"/>
  <c r="AC19" i="4"/>
  <c r="AG19" i="4"/>
  <c r="AG29" i="1"/>
  <c r="AG42" i="1"/>
  <c r="AG12" i="1"/>
  <c r="AG26" i="1"/>
  <c r="X27" i="17"/>
  <c r="AG19" i="16"/>
  <c r="AG22" i="1"/>
  <c r="AG36" i="1"/>
  <c r="AC22" i="20"/>
  <c r="AG44" i="1"/>
  <c r="AC63" i="20"/>
  <c r="AC64" i="20"/>
  <c r="W51" i="17"/>
  <c r="W39" i="17"/>
  <c r="W21" i="17"/>
  <c r="W17" i="17"/>
  <c r="AA59" i="19"/>
  <c r="Z57" i="19"/>
  <c r="AA56" i="19"/>
  <c r="AA55" i="19"/>
  <c r="AA54" i="19"/>
  <c r="Z51" i="19"/>
  <c r="AA50" i="19"/>
  <c r="AA49" i="19"/>
  <c r="AA48" i="19"/>
  <c r="AA47" i="19"/>
  <c r="AA46" i="19"/>
  <c r="AA45" i="19"/>
  <c r="Z42" i="19"/>
  <c r="AA41" i="19"/>
  <c r="AA40" i="19"/>
  <c r="AA38" i="19"/>
  <c r="AA36" i="19"/>
  <c r="AA35" i="19"/>
  <c r="AA34" i="19"/>
  <c r="AA33" i="19"/>
  <c r="AA32" i="19"/>
  <c r="Z29" i="19"/>
  <c r="AA28" i="19"/>
  <c r="AA27" i="19"/>
  <c r="AA26" i="19"/>
  <c r="AA25" i="19"/>
  <c r="AA24" i="19"/>
  <c r="AA23" i="19"/>
  <c r="AA21" i="19"/>
  <c r="AA20" i="19"/>
  <c r="AA18" i="19"/>
  <c r="AA17" i="19"/>
  <c r="AA16" i="19"/>
  <c r="AA13" i="19"/>
  <c r="AA12" i="19"/>
  <c r="AA10" i="19"/>
  <c r="AA9" i="19"/>
  <c r="AB21" i="3"/>
  <c r="AB20" i="3"/>
  <c r="AB14" i="3"/>
  <c r="AA12" i="3"/>
  <c r="AA11" i="3"/>
  <c r="AF22" i="16"/>
  <c r="AF21" i="16"/>
  <c r="AE18" i="16"/>
  <c r="AF17" i="16"/>
  <c r="AF16" i="16"/>
  <c r="AE13" i="16"/>
  <c r="AF12" i="16"/>
  <c r="AF11" i="16"/>
  <c r="AG25" i="4"/>
  <c r="AG33" i="1"/>
  <c r="AG13" i="1"/>
  <c r="AK12" i="1"/>
  <c r="AK13" i="1"/>
  <c r="AK41" i="1"/>
  <c r="AK42" i="1"/>
  <c r="AK36" i="1"/>
  <c r="AG45" i="1"/>
  <c r="AK44" i="1"/>
  <c r="AG54" i="20"/>
  <c r="AG63" i="20"/>
  <c r="AA57" i="19"/>
  <c r="AD12" i="4"/>
  <c r="AD37" i="20"/>
  <c r="AD16" i="4"/>
  <c r="AD15" i="4"/>
  <c r="AG18" i="1"/>
  <c r="AC25" i="4"/>
  <c r="AG52" i="1"/>
  <c r="AG53" i="1"/>
  <c r="AC23" i="20"/>
  <c r="AC27" i="20"/>
  <c r="AC68" i="20"/>
  <c r="AC72" i="20"/>
  <c r="AF18" i="16"/>
  <c r="W52" i="17"/>
  <c r="W27" i="17"/>
  <c r="AA51" i="19"/>
  <c r="AA42" i="19"/>
  <c r="Z61" i="19"/>
  <c r="AA29" i="19"/>
  <c r="AE19" i="16"/>
  <c r="AA50" i="20"/>
  <c r="AG19" i="1"/>
  <c r="AK18" i="1"/>
  <c r="AK19" i="1"/>
  <c r="AK45" i="1"/>
  <c r="AK52" i="1"/>
  <c r="AK53" i="1"/>
  <c r="AG68" i="20"/>
  <c r="AG72" i="20"/>
  <c r="AG74" i="20"/>
  <c r="AG64" i="20"/>
  <c r="AC74" i="20"/>
  <c r="AC31" i="20"/>
  <c r="AG55" i="1"/>
  <c r="AC10" i="4"/>
  <c r="AG10" i="4"/>
  <c r="AG12" i="4"/>
  <c r="AB24" i="4"/>
  <c r="AB22" i="4"/>
  <c r="AA21" i="4"/>
  <c r="AA11" i="4"/>
  <c r="AB70" i="20"/>
  <c r="AA66" i="20"/>
  <c r="AA61" i="20"/>
  <c r="AB60" i="20"/>
  <c r="AB59" i="20"/>
  <c r="AB58" i="20"/>
  <c r="AB57" i="20"/>
  <c r="AA53" i="20"/>
  <c r="AB52" i="20"/>
  <c r="AB49" i="20"/>
  <c r="AB33" i="20"/>
  <c r="AB29" i="20"/>
  <c r="AB25" i="20"/>
  <c r="AA20" i="20"/>
  <c r="AB18" i="20"/>
  <c r="AB17" i="20"/>
  <c r="AB16" i="20"/>
  <c r="AA12" i="20"/>
  <c r="AA13" i="20"/>
  <c r="AB11" i="20"/>
  <c r="AB9" i="20"/>
  <c r="AB12" i="20"/>
  <c r="AF63" i="1"/>
  <c r="AE60" i="1"/>
  <c r="AE51" i="1"/>
  <c r="AE62" i="1"/>
  <c r="AE50" i="1"/>
  <c r="AE61" i="1"/>
  <c r="AE48" i="1"/>
  <c r="AA18" i="3"/>
  <c r="AE47" i="1"/>
  <c r="AA19" i="4"/>
  <c r="AF40" i="1"/>
  <c r="AF39" i="1"/>
  <c r="AF38" i="1"/>
  <c r="AE35" i="1"/>
  <c r="AE41" i="1"/>
  <c r="AF31" i="1"/>
  <c r="AE28" i="1"/>
  <c r="AE32" i="1"/>
  <c r="AF24" i="1"/>
  <c r="AE21" i="1"/>
  <c r="AE25" i="1"/>
  <c r="AF17" i="1"/>
  <c r="AF16" i="1"/>
  <c r="AF15" i="1"/>
  <c r="AE10" i="1"/>
  <c r="AG16" i="4"/>
  <c r="AG15" i="4"/>
  <c r="AG64" i="1"/>
  <c r="AG65" i="1"/>
  <c r="AK55" i="1"/>
  <c r="AK64" i="1"/>
  <c r="AK65" i="1"/>
  <c r="AE12" i="1"/>
  <c r="AE18" i="1"/>
  <c r="AE19" i="1"/>
  <c r="AA19" i="3"/>
  <c r="AC35" i="20"/>
  <c r="AC10" i="3"/>
  <c r="AC12" i="4"/>
  <c r="AC28" i="4"/>
  <c r="AA20" i="4"/>
  <c r="AA25" i="4"/>
  <c r="AB61" i="20"/>
  <c r="AA63" i="20"/>
  <c r="AA64" i="20"/>
  <c r="AE42" i="1"/>
  <c r="AA22" i="20"/>
  <c r="AA27" i="20"/>
  <c r="AB13" i="20"/>
  <c r="AA54" i="20"/>
  <c r="AE36" i="1"/>
  <c r="AE26" i="1"/>
  <c r="AE33" i="1"/>
  <c r="AE58" i="1"/>
  <c r="AE22" i="1"/>
  <c r="AE59" i="1"/>
  <c r="AE29" i="1"/>
  <c r="V51" i="17"/>
  <c r="V39" i="17"/>
  <c r="V21" i="17"/>
  <c r="V17" i="17"/>
  <c r="Y57" i="19"/>
  <c r="Y51" i="19"/>
  <c r="Y42" i="19"/>
  <c r="Y29" i="19"/>
  <c r="Z29" i="4"/>
  <c r="Z11" i="4"/>
  <c r="Z12" i="3"/>
  <c r="Z11" i="3"/>
  <c r="AD18" i="16"/>
  <c r="AD13" i="16"/>
  <c r="AD51" i="1"/>
  <c r="Z23" i="4"/>
  <c r="AD50" i="1"/>
  <c r="AD61" i="1"/>
  <c r="AD49" i="1"/>
  <c r="AD60" i="1"/>
  <c r="Z19" i="3"/>
  <c r="AD48" i="1"/>
  <c r="AD59" i="1"/>
  <c r="AD47" i="1"/>
  <c r="AD58" i="1"/>
  <c r="AD35" i="1"/>
  <c r="AD41" i="1"/>
  <c r="AD28" i="1"/>
  <c r="AD32" i="1"/>
  <c r="AD21" i="1"/>
  <c r="AD25" i="1"/>
  <c r="AD10" i="1"/>
  <c r="Z61" i="20"/>
  <c r="Z50" i="20"/>
  <c r="Z53" i="20"/>
  <c r="Z54" i="20"/>
  <c r="Z49" i="20"/>
  <c r="Z20" i="20"/>
  <c r="Z12" i="20"/>
  <c r="AD12" i="1"/>
  <c r="AD18" i="1"/>
  <c r="Y66" i="20"/>
  <c r="U51" i="17"/>
  <c r="U39" i="17"/>
  <c r="U21" i="17"/>
  <c r="U17" i="17"/>
  <c r="X57" i="19"/>
  <c r="X51" i="19"/>
  <c r="X42" i="19"/>
  <c r="X29" i="19"/>
  <c r="Y29" i="4"/>
  <c r="Y11" i="4"/>
  <c r="Y12" i="3"/>
  <c r="Y11" i="3"/>
  <c r="AC18" i="16"/>
  <c r="AC13" i="16"/>
  <c r="AC51" i="1"/>
  <c r="AC62" i="1"/>
  <c r="AC50" i="1"/>
  <c r="AC61" i="1"/>
  <c r="AC49" i="1"/>
  <c r="AC60" i="1"/>
  <c r="Y19" i="3"/>
  <c r="AC48" i="1"/>
  <c r="AC59" i="1"/>
  <c r="AC47" i="1"/>
  <c r="Y19" i="4"/>
  <c r="AC35" i="1"/>
  <c r="AC41" i="1"/>
  <c r="AC28" i="1"/>
  <c r="AC21" i="1"/>
  <c r="AC10" i="1"/>
  <c r="Y61" i="20"/>
  <c r="Y50" i="20"/>
  <c r="Y53" i="20"/>
  <c r="Y49" i="20"/>
  <c r="Y20" i="20"/>
  <c r="Y12" i="20"/>
  <c r="AC12" i="1"/>
  <c r="AC30" i="4"/>
  <c r="AC32" i="4"/>
  <c r="AG28" i="4"/>
  <c r="AG30" i="4"/>
  <c r="AG32" i="4"/>
  <c r="AC13" i="3"/>
  <c r="AC15" i="3"/>
  <c r="AC22" i="3"/>
  <c r="AG10" i="3"/>
  <c r="AG13" i="3"/>
  <c r="AG15" i="3"/>
  <c r="AG22" i="3"/>
  <c r="AE13" i="1"/>
  <c r="AD19" i="1"/>
  <c r="AC37" i="20"/>
  <c r="AC16" i="4"/>
  <c r="AC15" i="4"/>
  <c r="AE55" i="1"/>
  <c r="AA10" i="4"/>
  <c r="AA28" i="4"/>
  <c r="AA30" i="4"/>
  <c r="AA32" i="4"/>
  <c r="AA68" i="20"/>
  <c r="AA72" i="20"/>
  <c r="AE44" i="1"/>
  <c r="AE45" i="1"/>
  <c r="AA31" i="20"/>
  <c r="AA23" i="20"/>
  <c r="V52" i="17"/>
  <c r="V27" i="17"/>
  <c r="AD62" i="1"/>
  <c r="Z18" i="3"/>
  <c r="Y23" i="4"/>
  <c r="Z19" i="4"/>
  <c r="Z20" i="4"/>
  <c r="AD33" i="1"/>
  <c r="Z21" i="4"/>
  <c r="AD22" i="1"/>
  <c r="AD26" i="1"/>
  <c r="AD36" i="1"/>
  <c r="AD42" i="1"/>
  <c r="Y61" i="19"/>
  <c r="AD19" i="16"/>
  <c r="AD13" i="1"/>
  <c r="AD29" i="1"/>
  <c r="Z22" i="20"/>
  <c r="Z63" i="20"/>
  <c r="Z64" i="20"/>
  <c r="Z13" i="20"/>
  <c r="U52" i="17"/>
  <c r="Y21" i="4"/>
  <c r="AC22" i="1"/>
  <c r="AC36" i="1"/>
  <c r="AC42" i="1"/>
  <c r="AC29" i="1"/>
  <c r="AC18" i="1"/>
  <c r="AC19" i="1"/>
  <c r="AC13" i="1"/>
  <c r="AC19" i="16"/>
  <c r="AC25" i="1"/>
  <c r="AC26" i="1"/>
  <c r="Y20" i="4"/>
  <c r="U27" i="17"/>
  <c r="AC32" i="1"/>
  <c r="AC33" i="1"/>
  <c r="Y18" i="3"/>
  <c r="X61" i="19"/>
  <c r="AC58" i="1"/>
  <c r="Y63" i="20"/>
  <c r="Y54" i="20"/>
  <c r="Y22" i="20"/>
  <c r="AC44" i="1"/>
  <c r="AC45" i="1"/>
  <c r="Y13" i="20"/>
  <c r="AA63" i="1"/>
  <c r="V63" i="1"/>
  <c r="Q63" i="1"/>
  <c r="L63" i="1"/>
  <c r="K61" i="1"/>
  <c r="AA12" i="4"/>
  <c r="AA35" i="20"/>
  <c r="AA10" i="3"/>
  <c r="AE64" i="1"/>
  <c r="AE65" i="1"/>
  <c r="AE52" i="1"/>
  <c r="AE53" i="1"/>
  <c r="Y25" i="4"/>
  <c r="Z25" i="4"/>
  <c r="Z27" i="20"/>
  <c r="AD44" i="1"/>
  <c r="Z68" i="20"/>
  <c r="Z72" i="20"/>
  <c r="Z74" i="20"/>
  <c r="Z23" i="20"/>
  <c r="AC52" i="1"/>
  <c r="AC53" i="1"/>
  <c r="Y23" i="20"/>
  <c r="Y27" i="20"/>
  <c r="Y68" i="20"/>
  <c r="Y72" i="20"/>
  <c r="Y74" i="20"/>
  <c r="Y64" i="20"/>
  <c r="AA13" i="3"/>
  <c r="AA15" i="3"/>
  <c r="AA22" i="3"/>
  <c r="AA16" i="4"/>
  <c r="AA15" i="4"/>
  <c r="AD45" i="1"/>
  <c r="AD52" i="1"/>
  <c r="AD53" i="1"/>
  <c r="Z31" i="20"/>
  <c r="Z10" i="4"/>
  <c r="AD55" i="1"/>
  <c r="AD64" i="1"/>
  <c r="AD65" i="1"/>
  <c r="Y31" i="20"/>
  <c r="Y10" i="4"/>
  <c r="AC55" i="1"/>
  <c r="AC64" i="1"/>
  <c r="AC65" i="1"/>
  <c r="W35" i="4"/>
  <c r="W34" i="4"/>
  <c r="R35" i="4"/>
  <c r="R34" i="4"/>
  <c r="K32" i="4"/>
  <c r="J32" i="4"/>
  <c r="I32" i="4"/>
  <c r="H32" i="4"/>
  <c r="G32" i="4"/>
  <c r="F32" i="4"/>
  <c r="E32" i="4"/>
  <c r="D32" i="4"/>
  <c r="Z28" i="4"/>
  <c r="Z30" i="4"/>
  <c r="Z32" i="4"/>
  <c r="Z12" i="4"/>
  <c r="Z35" i="20"/>
  <c r="Z10" i="3"/>
  <c r="Z13" i="3"/>
  <c r="Z15" i="3"/>
  <c r="Z22" i="3"/>
  <c r="Y28" i="4"/>
  <c r="Y30" i="4"/>
  <c r="Y32" i="4"/>
  <c r="Y12" i="4"/>
  <c r="Y16" i="4"/>
  <c r="Y35" i="20"/>
  <c r="Y10" i="3"/>
  <c r="Y13" i="3"/>
  <c r="Y15" i="3"/>
  <c r="Y22" i="3"/>
  <c r="W24" i="4"/>
  <c r="R24" i="4"/>
  <c r="L25" i="4"/>
  <c r="M24" i="4"/>
  <c r="K25" i="4"/>
  <c r="J25" i="4"/>
  <c r="I25" i="4"/>
  <c r="H24" i="4"/>
  <c r="M23" i="4"/>
  <c r="H23" i="4"/>
  <c r="G25" i="4"/>
  <c r="F25" i="4"/>
  <c r="E25" i="4"/>
  <c r="D25" i="4"/>
  <c r="C25" i="4"/>
  <c r="Z16" i="4"/>
  <c r="Z15" i="4"/>
  <c r="Y15" i="4"/>
  <c r="X66" i="20"/>
  <c r="AB66" i="20"/>
  <c r="V40" i="19"/>
  <c r="Q40" i="19"/>
  <c r="L40" i="19"/>
  <c r="G40" i="19"/>
  <c r="V16" i="19"/>
  <c r="Q16" i="19"/>
  <c r="L16" i="19"/>
  <c r="G16" i="19"/>
  <c r="X49" i="20"/>
  <c r="T51" i="17"/>
  <c r="T39" i="17"/>
  <c r="T21" i="17"/>
  <c r="T17" i="17"/>
  <c r="W57" i="19"/>
  <c r="W51" i="19"/>
  <c r="W42" i="19"/>
  <c r="W29" i="19"/>
  <c r="X29" i="4"/>
  <c r="AB29" i="4"/>
  <c r="X11" i="4"/>
  <c r="AB11" i="4"/>
  <c r="X12" i="3"/>
  <c r="AB12" i="3"/>
  <c r="X11" i="3"/>
  <c r="AB11" i="3"/>
  <c r="AB18" i="16"/>
  <c r="AB13" i="16"/>
  <c r="AF13" i="16"/>
  <c r="AF19" i="16"/>
  <c r="X19" i="20"/>
  <c r="AB49" i="1"/>
  <c r="AB60" i="1"/>
  <c r="AB19" i="20"/>
  <c r="AB20" i="20"/>
  <c r="AB22" i="20"/>
  <c r="T52" i="17"/>
  <c r="T27" i="17"/>
  <c r="W61" i="19"/>
  <c r="AA61" i="19"/>
  <c r="AB19" i="16"/>
  <c r="AB51" i="1"/>
  <c r="AF51" i="1"/>
  <c r="AB50" i="1"/>
  <c r="AB48" i="1"/>
  <c r="AF48" i="1"/>
  <c r="AB47" i="1"/>
  <c r="AF47" i="1"/>
  <c r="AB35" i="1"/>
  <c r="AB28" i="1"/>
  <c r="AB21" i="1"/>
  <c r="AB10" i="1"/>
  <c r="AF10" i="1"/>
  <c r="X50" i="20"/>
  <c r="X61" i="20"/>
  <c r="X20" i="20"/>
  <c r="X12" i="20"/>
  <c r="X13" i="20"/>
  <c r="AB25" i="1"/>
  <c r="AF25" i="1"/>
  <c r="AF26" i="1"/>
  <c r="AF21" i="1"/>
  <c r="AF22" i="1"/>
  <c r="X53" i="20"/>
  <c r="AB50" i="20"/>
  <c r="AB53" i="20"/>
  <c r="AB32" i="1"/>
  <c r="AF32" i="1"/>
  <c r="AF33" i="1"/>
  <c r="AF28" i="1"/>
  <c r="AF29" i="1"/>
  <c r="AB41" i="1"/>
  <c r="AB42" i="1"/>
  <c r="AF35" i="1"/>
  <c r="AB27" i="20"/>
  <c r="AB31" i="20"/>
  <c r="AB35" i="20"/>
  <c r="AB23" i="20"/>
  <c r="X19" i="3"/>
  <c r="AB19" i="3"/>
  <c r="AF60" i="1"/>
  <c r="X21" i="4"/>
  <c r="AB21" i="4"/>
  <c r="AF49" i="1"/>
  <c r="AB61" i="1"/>
  <c r="AF61" i="1"/>
  <c r="AF50" i="1"/>
  <c r="AB62" i="1"/>
  <c r="AF62" i="1"/>
  <c r="X23" i="4"/>
  <c r="AB23" i="4"/>
  <c r="AB26" i="1"/>
  <c r="AB58" i="1"/>
  <c r="AF58" i="1"/>
  <c r="X19" i="4"/>
  <c r="AB19" i="4"/>
  <c r="AB59" i="1"/>
  <c r="AF59" i="1"/>
  <c r="X20" i="4"/>
  <c r="AB20" i="4"/>
  <c r="X18" i="3"/>
  <c r="AB18" i="3"/>
  <c r="AB12" i="1"/>
  <c r="AB29" i="1"/>
  <c r="AB22" i="1"/>
  <c r="AB36" i="1"/>
  <c r="X63" i="20"/>
  <c r="X68" i="20"/>
  <c r="X72" i="20"/>
  <c r="X74" i="20"/>
  <c r="X22" i="20"/>
  <c r="AB44" i="1"/>
  <c r="X54" i="20"/>
  <c r="AB33" i="1"/>
  <c r="AB25" i="4"/>
  <c r="AB18" i="1"/>
  <c r="AF18" i="1"/>
  <c r="AF19" i="1"/>
  <c r="AF12" i="1"/>
  <c r="AF13" i="1"/>
  <c r="AB54" i="20"/>
  <c r="AB63" i="20"/>
  <c r="AF41" i="1"/>
  <c r="AF42" i="1"/>
  <c r="AF36" i="1"/>
  <c r="AB45" i="1"/>
  <c r="AF44" i="1"/>
  <c r="AB19" i="1"/>
  <c r="X25" i="4"/>
  <c r="AB13" i="1"/>
  <c r="AB52" i="1"/>
  <c r="AB53" i="1"/>
  <c r="X64" i="20"/>
  <c r="X27" i="20"/>
  <c r="X10" i="4"/>
  <c r="AB10" i="4"/>
  <c r="AB12" i="4"/>
  <c r="X23" i="20"/>
  <c r="AB15" i="4"/>
  <c r="AB16" i="4"/>
  <c r="AB68" i="20"/>
  <c r="AB72" i="20"/>
  <c r="AB74" i="20"/>
  <c r="AB64" i="20"/>
  <c r="AF45" i="1"/>
  <c r="AF52" i="1"/>
  <c r="AF53" i="1"/>
  <c r="X28" i="4"/>
  <c r="X12" i="4"/>
  <c r="X31" i="20"/>
  <c r="AB55" i="1"/>
  <c r="AF55" i="1"/>
  <c r="AF64" i="1"/>
  <c r="AF65" i="1"/>
  <c r="S51" i="17"/>
  <c r="S39" i="17"/>
  <c r="S21" i="17"/>
  <c r="S17" i="17"/>
  <c r="V59" i="19"/>
  <c r="V56" i="19"/>
  <c r="V55" i="19"/>
  <c r="V54" i="19"/>
  <c r="V49" i="19"/>
  <c r="V48" i="19"/>
  <c r="V47" i="19"/>
  <c r="V46" i="19"/>
  <c r="V45" i="19"/>
  <c r="V41" i="19"/>
  <c r="V38" i="19"/>
  <c r="V36" i="19"/>
  <c r="V35" i="19"/>
  <c r="V34" i="19"/>
  <c r="V33" i="19"/>
  <c r="V32" i="19"/>
  <c r="V28" i="19"/>
  <c r="V27" i="19"/>
  <c r="V26" i="19"/>
  <c r="V25" i="19"/>
  <c r="V24" i="19"/>
  <c r="V23" i="19"/>
  <c r="V21" i="19"/>
  <c r="V20" i="19"/>
  <c r="V18" i="19"/>
  <c r="V17" i="19"/>
  <c r="V13" i="19"/>
  <c r="V12" i="19"/>
  <c r="V10" i="19"/>
  <c r="V9" i="19"/>
  <c r="U57" i="19"/>
  <c r="U51" i="19"/>
  <c r="U42" i="19"/>
  <c r="U29" i="19"/>
  <c r="W14" i="3"/>
  <c r="V57" i="19"/>
  <c r="X30" i="4"/>
  <c r="X32" i="4"/>
  <c r="AB28" i="4"/>
  <c r="AB30" i="4"/>
  <c r="AB32" i="4"/>
  <c r="AB64" i="1"/>
  <c r="AB65" i="1"/>
  <c r="S27" i="17"/>
  <c r="X16" i="4"/>
  <c r="X15" i="4"/>
  <c r="X35" i="20"/>
  <c r="X10" i="3"/>
  <c r="S52" i="17"/>
  <c r="V51" i="19"/>
  <c r="V42" i="19"/>
  <c r="U61" i="19"/>
  <c r="V29" i="19"/>
  <c r="X13" i="3"/>
  <c r="X15" i="3"/>
  <c r="X22" i="3"/>
  <c r="AB10" i="3"/>
  <c r="AB13" i="3"/>
  <c r="AB15" i="3"/>
  <c r="AB22" i="3"/>
  <c r="X37" i="20"/>
  <c r="V21" i="4"/>
  <c r="V11" i="4"/>
  <c r="W21" i="3"/>
  <c r="W20" i="3"/>
  <c r="V12" i="3"/>
  <c r="V11" i="3"/>
  <c r="AA22" i="16"/>
  <c r="AA21" i="16"/>
  <c r="Z18" i="16"/>
  <c r="AA17" i="16"/>
  <c r="AA16" i="16"/>
  <c r="Z13" i="16"/>
  <c r="AA12" i="16"/>
  <c r="AA11" i="16"/>
  <c r="Z19" i="16"/>
  <c r="AA18" i="16"/>
  <c r="AA49" i="1"/>
  <c r="AA40" i="1"/>
  <c r="AA39" i="1"/>
  <c r="AA38" i="1"/>
  <c r="AA31" i="1"/>
  <c r="AA24" i="1"/>
  <c r="AA17" i="1"/>
  <c r="AA16" i="1"/>
  <c r="AA15" i="1"/>
  <c r="Z60" i="1"/>
  <c r="V19" i="3"/>
  <c r="Z51" i="1"/>
  <c r="Z62" i="1"/>
  <c r="Z50" i="1"/>
  <c r="Z61" i="1"/>
  <c r="Z48" i="1"/>
  <c r="Z47" i="1"/>
  <c r="Z35" i="1"/>
  <c r="Z41" i="1"/>
  <c r="Z28" i="1"/>
  <c r="Z21" i="1"/>
  <c r="Z25" i="1"/>
  <c r="Z10" i="1"/>
  <c r="W70" i="20"/>
  <c r="W60" i="20"/>
  <c r="W59" i="20"/>
  <c r="W58" i="20"/>
  <c r="W57" i="20"/>
  <c r="W52" i="20"/>
  <c r="W50" i="20"/>
  <c r="W49" i="20"/>
  <c r="W33" i="20"/>
  <c r="W29" i="20"/>
  <c r="W25" i="20"/>
  <c r="W19" i="20"/>
  <c r="W18" i="20"/>
  <c r="W17" i="20"/>
  <c r="W16" i="20"/>
  <c r="W11" i="20"/>
  <c r="W9" i="20"/>
  <c r="V66" i="20"/>
  <c r="V61" i="20"/>
  <c r="V53" i="20"/>
  <c r="V54" i="20"/>
  <c r="V20" i="20"/>
  <c r="V12" i="20"/>
  <c r="V13" i="20"/>
  <c r="W53" i="20"/>
  <c r="Z26" i="1"/>
  <c r="Z42" i="1"/>
  <c r="Z58" i="1"/>
  <c r="V19" i="4"/>
  <c r="Z59" i="1"/>
  <c r="V20" i="4"/>
  <c r="V18" i="3"/>
  <c r="Z29" i="1"/>
  <c r="W61" i="20"/>
  <c r="W63" i="20"/>
  <c r="V63" i="20"/>
  <c r="V68" i="20"/>
  <c r="V72" i="20"/>
  <c r="V74" i="20"/>
  <c r="Z12" i="1"/>
  <c r="Z18" i="1"/>
  <c r="W12" i="20"/>
  <c r="W13" i="20"/>
  <c r="Z32" i="1"/>
  <c r="Z36" i="1"/>
  <c r="Z22" i="1"/>
  <c r="W20" i="20"/>
  <c r="V22" i="20"/>
  <c r="W54" i="20"/>
  <c r="Y18" i="16"/>
  <c r="V25" i="4"/>
  <c r="V64" i="20"/>
  <c r="W22" i="20"/>
  <c r="W23" i="20"/>
  <c r="V23" i="20"/>
  <c r="Z44" i="1"/>
  <c r="Z13" i="1"/>
  <c r="Z33" i="1"/>
  <c r="Z19" i="1"/>
  <c r="V27" i="20"/>
  <c r="W64" i="20"/>
  <c r="Q38" i="19"/>
  <c r="L38" i="19"/>
  <c r="G38" i="19"/>
  <c r="W27" i="20"/>
  <c r="W31" i="20"/>
  <c r="W35" i="20"/>
  <c r="Z45" i="1"/>
  <c r="Z52" i="1"/>
  <c r="Z53" i="1"/>
  <c r="V31" i="20"/>
  <c r="V10" i="4"/>
  <c r="Z55" i="1"/>
  <c r="Z64" i="1"/>
  <c r="R51" i="17"/>
  <c r="R39" i="17"/>
  <c r="R21" i="17"/>
  <c r="R17" i="17"/>
  <c r="T57" i="19"/>
  <c r="T51" i="19"/>
  <c r="T42" i="19"/>
  <c r="T29" i="19"/>
  <c r="U21" i="4"/>
  <c r="U11" i="4"/>
  <c r="V28" i="4"/>
  <c r="V12" i="4"/>
  <c r="Z65" i="1"/>
  <c r="V35" i="20"/>
  <c r="V10" i="3"/>
  <c r="R52" i="17"/>
  <c r="R27" i="17"/>
  <c r="T61" i="19"/>
  <c r="U12" i="3"/>
  <c r="U11" i="3"/>
  <c r="Y13" i="16"/>
  <c r="Y60" i="1"/>
  <c r="U19" i="3"/>
  <c r="Y51" i="1"/>
  <c r="Y50" i="1"/>
  <c r="Y61" i="1"/>
  <c r="Y48" i="1"/>
  <c r="U18" i="3"/>
  <c r="Y47" i="1"/>
  <c r="Y35" i="1"/>
  <c r="Y41" i="1"/>
  <c r="Y28" i="1"/>
  <c r="Y32" i="1"/>
  <c r="Y21" i="1"/>
  <c r="Y25" i="1"/>
  <c r="Y10" i="1"/>
  <c r="U66" i="20"/>
  <c r="U61" i="20"/>
  <c r="U53" i="20"/>
  <c r="U20" i="20"/>
  <c r="U12" i="20"/>
  <c r="Y12" i="1"/>
  <c r="Y18" i="1"/>
  <c r="Y19" i="1"/>
  <c r="Y26" i="1"/>
  <c r="Y33" i="1"/>
  <c r="U13" i="20"/>
  <c r="U22" i="20"/>
  <c r="U23" i="20"/>
  <c r="Y42" i="1"/>
  <c r="Y58" i="1"/>
  <c r="U19" i="4"/>
  <c r="Y59" i="1"/>
  <c r="U20" i="4"/>
  <c r="Y62" i="1"/>
  <c r="U23" i="4"/>
  <c r="V30" i="4"/>
  <c r="V32" i="4"/>
  <c r="V13" i="3"/>
  <c r="V15" i="3"/>
  <c r="V22" i="3"/>
  <c r="V16" i="4"/>
  <c r="V15" i="4"/>
  <c r="Y44" i="1"/>
  <c r="Y52" i="1"/>
  <c r="Y53" i="1"/>
  <c r="Y19" i="16"/>
  <c r="Y13" i="1"/>
  <c r="Y29" i="1"/>
  <c r="Y36" i="1"/>
  <c r="Y22" i="1"/>
  <c r="U63" i="20"/>
  <c r="U64" i="20"/>
  <c r="U54" i="20"/>
  <c r="U27" i="20"/>
  <c r="U31" i="20"/>
  <c r="Y45" i="1"/>
  <c r="U25" i="4"/>
  <c r="U68" i="20"/>
  <c r="U72" i="20"/>
  <c r="U74" i="20"/>
  <c r="Q20" i="20"/>
  <c r="R29" i="20"/>
  <c r="R25" i="20"/>
  <c r="R60" i="20"/>
  <c r="S61" i="20"/>
  <c r="R70" i="20"/>
  <c r="R66" i="20"/>
  <c r="R59" i="20"/>
  <c r="R58" i="20"/>
  <c r="R57" i="20"/>
  <c r="Y55" i="1"/>
  <c r="Y64" i="1"/>
  <c r="Y65" i="1"/>
  <c r="U10" i="4"/>
  <c r="U35" i="20"/>
  <c r="U10" i="3"/>
  <c r="U13" i="3"/>
  <c r="U15" i="3"/>
  <c r="U22" i="3"/>
  <c r="U12" i="4"/>
  <c r="U28" i="4"/>
  <c r="U30" i="4"/>
  <c r="U32" i="4"/>
  <c r="R61" i="20"/>
  <c r="U16" i="4"/>
  <c r="U15" i="4"/>
  <c r="R52" i="20"/>
  <c r="R50" i="20"/>
  <c r="R19" i="20"/>
  <c r="R18" i="20"/>
  <c r="R16" i="20"/>
  <c r="T20" i="20"/>
  <c r="T61" i="20"/>
  <c r="S12" i="20"/>
  <c r="Q51" i="17"/>
  <c r="Q39" i="17"/>
  <c r="Q21" i="17"/>
  <c r="Q17" i="17"/>
  <c r="Q52" i="17"/>
  <c r="Q27" i="17"/>
  <c r="R33" i="20"/>
  <c r="R17" i="20"/>
  <c r="R20" i="20"/>
  <c r="R11" i="20"/>
  <c r="R9" i="20"/>
  <c r="T66" i="20"/>
  <c r="W66" i="20"/>
  <c r="W68" i="20"/>
  <c r="W72" i="20"/>
  <c r="W74" i="20"/>
  <c r="S29" i="4"/>
  <c r="W29" i="4"/>
  <c r="P51" i="17"/>
  <c r="P39" i="17"/>
  <c r="P21" i="17"/>
  <c r="P17" i="17"/>
  <c r="P27" i="17"/>
  <c r="S57" i="19"/>
  <c r="R57" i="19"/>
  <c r="S51" i="19"/>
  <c r="R51" i="19"/>
  <c r="S42" i="19"/>
  <c r="R42" i="19"/>
  <c r="S29" i="19"/>
  <c r="R29" i="19"/>
  <c r="T21" i="4"/>
  <c r="S21" i="4"/>
  <c r="W21" i="4"/>
  <c r="T11" i="4"/>
  <c r="S11" i="4"/>
  <c r="T12" i="3"/>
  <c r="S12" i="3"/>
  <c r="T11" i="3"/>
  <c r="S11" i="3"/>
  <c r="W11" i="4"/>
  <c r="W11" i="3"/>
  <c r="W12" i="3"/>
  <c r="P52" i="17"/>
  <c r="S61" i="19"/>
  <c r="R61" i="19"/>
  <c r="X18" i="16"/>
  <c r="X13" i="16"/>
  <c r="W13" i="16"/>
  <c r="X60" i="1"/>
  <c r="T19" i="3"/>
  <c r="W19" i="3"/>
  <c r="W60" i="1"/>
  <c r="X51" i="1"/>
  <c r="W51" i="1"/>
  <c r="X50" i="1"/>
  <c r="X61" i="1"/>
  <c r="W50" i="1"/>
  <c r="X48" i="1"/>
  <c r="W48" i="1"/>
  <c r="AA48" i="1"/>
  <c r="X47" i="1"/>
  <c r="W47" i="1"/>
  <c r="X35" i="1"/>
  <c r="X41" i="1"/>
  <c r="W35" i="1"/>
  <c r="X28" i="1"/>
  <c r="X32" i="1"/>
  <c r="W28" i="1"/>
  <c r="X21" i="1"/>
  <c r="X25" i="1"/>
  <c r="W21" i="1"/>
  <c r="AA21" i="1"/>
  <c r="X10" i="1"/>
  <c r="W10" i="1"/>
  <c r="T53" i="20"/>
  <c r="T54" i="20"/>
  <c r="S53" i="20"/>
  <c r="S54" i="20"/>
  <c r="S20" i="20"/>
  <c r="T12" i="20"/>
  <c r="W12" i="1"/>
  <c r="AA13" i="16"/>
  <c r="AA19" i="16"/>
  <c r="AA10" i="1"/>
  <c r="AA22" i="1"/>
  <c r="AA47" i="1"/>
  <c r="AA60" i="1"/>
  <c r="AA28" i="1"/>
  <c r="S22" i="4"/>
  <c r="W22" i="4"/>
  <c r="AA50" i="1"/>
  <c r="W41" i="1"/>
  <c r="W42" i="1"/>
  <c r="AA35" i="1"/>
  <c r="S23" i="4"/>
  <c r="AA51" i="1"/>
  <c r="W18" i="1"/>
  <c r="W19" i="1"/>
  <c r="V61" i="19"/>
  <c r="T13" i="20"/>
  <c r="T22" i="20"/>
  <c r="T23" i="20"/>
  <c r="W58" i="1"/>
  <c r="S19" i="4"/>
  <c r="W59" i="1"/>
  <c r="S20" i="4"/>
  <c r="X19" i="16"/>
  <c r="X62" i="1"/>
  <c r="T23" i="4"/>
  <c r="X59" i="1"/>
  <c r="T18" i="3"/>
  <c r="W18" i="3"/>
  <c r="T20" i="4"/>
  <c r="X58" i="1"/>
  <c r="T19" i="4"/>
  <c r="X22" i="1"/>
  <c r="W29" i="1"/>
  <c r="W13" i="1"/>
  <c r="W22" i="1"/>
  <c r="W25" i="1"/>
  <c r="AA25" i="1"/>
  <c r="X12" i="1"/>
  <c r="X18" i="1"/>
  <c r="X19" i="1"/>
  <c r="X26" i="1"/>
  <c r="X33" i="1"/>
  <c r="X42" i="1"/>
  <c r="W18" i="16"/>
  <c r="W19" i="16"/>
  <c r="W61" i="1"/>
  <c r="AA61" i="1"/>
  <c r="W62" i="1"/>
  <c r="W32" i="1"/>
  <c r="AA32" i="1"/>
  <c r="X36" i="1"/>
  <c r="X29" i="1"/>
  <c r="W36" i="1"/>
  <c r="S63" i="20"/>
  <c r="S68" i="20"/>
  <c r="S72" i="20"/>
  <c r="S74" i="20"/>
  <c r="T63" i="20"/>
  <c r="T68" i="20"/>
  <c r="T72" i="20"/>
  <c r="T74" i="20"/>
  <c r="S22" i="20"/>
  <c r="W44" i="1"/>
  <c r="S13" i="20"/>
  <c r="AA26" i="1"/>
  <c r="AA33" i="1"/>
  <c r="AA29" i="1"/>
  <c r="AA59" i="1"/>
  <c r="W23" i="4"/>
  <c r="AA62" i="1"/>
  <c r="S25" i="4"/>
  <c r="AA58" i="1"/>
  <c r="AA41" i="1"/>
  <c r="AA42" i="1"/>
  <c r="AA36" i="1"/>
  <c r="W52" i="1"/>
  <c r="W53" i="1"/>
  <c r="AA12" i="1"/>
  <c r="AA13" i="1"/>
  <c r="T25" i="4"/>
  <c r="W20" i="4"/>
  <c r="AA18" i="1"/>
  <c r="AA19" i="1"/>
  <c r="W19" i="4"/>
  <c r="S64" i="20"/>
  <c r="W26" i="1"/>
  <c r="S23" i="20"/>
  <c r="W45" i="1"/>
  <c r="S27" i="20"/>
  <c r="W55" i="1"/>
  <c r="W64" i="1"/>
  <c r="X13" i="1"/>
  <c r="T64" i="20"/>
  <c r="T27" i="20"/>
  <c r="X44" i="1"/>
  <c r="AA44" i="1"/>
  <c r="W33" i="1"/>
  <c r="J21" i="17"/>
  <c r="J27" i="17"/>
  <c r="AA52" i="1"/>
  <c r="AA53" i="1"/>
  <c r="AA45" i="1"/>
  <c r="W25" i="4"/>
  <c r="S31" i="20"/>
  <c r="S35" i="20"/>
  <c r="S10" i="4"/>
  <c r="X52" i="1"/>
  <c r="X53" i="1"/>
  <c r="X45" i="1"/>
  <c r="T31" i="20"/>
  <c r="T10" i="4"/>
  <c r="X55" i="1"/>
  <c r="W65" i="1"/>
  <c r="Q29" i="4"/>
  <c r="X64" i="1"/>
  <c r="X65" i="1"/>
  <c r="AA55" i="1"/>
  <c r="S12" i="4"/>
  <c r="W10" i="4"/>
  <c r="W12" i="4"/>
  <c r="S10" i="3"/>
  <c r="S16" i="4"/>
  <c r="S15" i="4"/>
  <c r="S28" i="4"/>
  <c r="T28" i="4"/>
  <c r="T30" i="4"/>
  <c r="T32" i="4"/>
  <c r="T12" i="4"/>
  <c r="T35" i="20"/>
  <c r="T10" i="3"/>
  <c r="T13" i="3"/>
  <c r="T15" i="3"/>
  <c r="T22" i="3"/>
  <c r="V17" i="16"/>
  <c r="V16" i="16"/>
  <c r="AA64" i="1"/>
  <c r="AA65" i="1"/>
  <c r="S13" i="3"/>
  <c r="S15" i="3"/>
  <c r="S22" i="3"/>
  <c r="W10" i="3"/>
  <c r="W13" i="3"/>
  <c r="W15" i="3"/>
  <c r="W22" i="3"/>
  <c r="S30" i="4"/>
  <c r="S32" i="4"/>
  <c r="W28" i="4"/>
  <c r="W30" i="4"/>
  <c r="W32" i="4"/>
  <c r="W16" i="4"/>
  <c r="W15" i="4"/>
  <c r="T16" i="4"/>
  <c r="T15" i="4"/>
  <c r="K51" i="17"/>
  <c r="O51" i="17"/>
  <c r="K39" i="17"/>
  <c r="O39" i="17"/>
  <c r="K21" i="17"/>
  <c r="K17" i="17"/>
  <c r="K27" i="17"/>
  <c r="O21" i="17"/>
  <c r="O17" i="17"/>
  <c r="Q59" i="19"/>
  <c r="P57" i="19"/>
  <c r="Q56" i="19"/>
  <c r="Q55" i="19"/>
  <c r="Q54" i="19"/>
  <c r="P51" i="19"/>
  <c r="Q49" i="19"/>
  <c r="Q50" i="19"/>
  <c r="Q48" i="19"/>
  <c r="Q47" i="19"/>
  <c r="Q46" i="19"/>
  <c r="Q45" i="19"/>
  <c r="P42" i="19"/>
  <c r="Q41" i="19"/>
  <c r="Q36" i="19"/>
  <c r="Q35" i="19"/>
  <c r="Q34" i="19"/>
  <c r="Q33" i="19"/>
  <c r="Q32" i="19"/>
  <c r="P29" i="19"/>
  <c r="Q28" i="19"/>
  <c r="Q27" i="19"/>
  <c r="Q26" i="19"/>
  <c r="Q25" i="19"/>
  <c r="Q24" i="19"/>
  <c r="Q23" i="19"/>
  <c r="Q21" i="19"/>
  <c r="Q20" i="19"/>
  <c r="Q18" i="19"/>
  <c r="Q17" i="19"/>
  <c r="Q13" i="19"/>
  <c r="Q12" i="19"/>
  <c r="Q10" i="19"/>
  <c r="Q9" i="19"/>
  <c r="Q21" i="4"/>
  <c r="R29" i="4"/>
  <c r="R22" i="4"/>
  <c r="R21" i="3"/>
  <c r="R20" i="3"/>
  <c r="R14" i="3"/>
  <c r="Q12" i="3"/>
  <c r="Q11" i="3"/>
  <c r="P61" i="19"/>
  <c r="O27" i="17"/>
  <c r="O52" i="17"/>
  <c r="K52" i="17"/>
  <c r="Q11" i="4"/>
  <c r="Q57" i="19"/>
  <c r="Q51" i="19"/>
  <c r="Q42" i="19"/>
  <c r="Q29" i="19"/>
  <c r="V22" i="16"/>
  <c r="V21" i="16"/>
  <c r="V18" i="16"/>
  <c r="V12" i="16"/>
  <c r="V11" i="16"/>
  <c r="U18" i="16"/>
  <c r="U13" i="16"/>
  <c r="V49" i="1"/>
  <c r="V40" i="1"/>
  <c r="V39" i="1"/>
  <c r="V38" i="1"/>
  <c r="V31" i="1"/>
  <c r="V24" i="1"/>
  <c r="V17" i="1"/>
  <c r="V16" i="1"/>
  <c r="V15" i="1"/>
  <c r="U19" i="16"/>
  <c r="U8" i="1"/>
  <c r="U60" i="1"/>
  <c r="U51" i="1"/>
  <c r="U50" i="1"/>
  <c r="U61" i="1"/>
  <c r="U48" i="1"/>
  <c r="Q20" i="4"/>
  <c r="U47" i="1"/>
  <c r="Q19" i="4"/>
  <c r="U35" i="1"/>
  <c r="U41" i="1"/>
  <c r="U28" i="1"/>
  <c r="U32" i="1"/>
  <c r="U21" i="1"/>
  <c r="U25" i="1"/>
  <c r="U10" i="1"/>
  <c r="Q25" i="4"/>
  <c r="U62" i="1"/>
  <c r="U58" i="1"/>
  <c r="U42" i="1"/>
  <c r="U33" i="1"/>
  <c r="U26" i="1"/>
  <c r="U59" i="1"/>
  <c r="U22" i="1"/>
  <c r="U29" i="1"/>
  <c r="U36" i="1"/>
  <c r="R49" i="20"/>
  <c r="Q49" i="20"/>
  <c r="R15" i="4"/>
  <c r="R16" i="4"/>
  <c r="Q61" i="20"/>
  <c r="Q53" i="20"/>
  <c r="Q54" i="20"/>
  <c r="Q12" i="20"/>
  <c r="Q22" i="20"/>
  <c r="Q23" i="20"/>
  <c r="Q13" i="20"/>
  <c r="U12" i="1"/>
  <c r="R12" i="20"/>
  <c r="R13" i="20"/>
  <c r="Q63" i="20"/>
  <c r="R53" i="20"/>
  <c r="R54" i="20"/>
  <c r="R63" i="20"/>
  <c r="R68" i="20"/>
  <c r="R72" i="20"/>
  <c r="R22" i="20"/>
  <c r="R27" i="20"/>
  <c r="U18" i="1"/>
  <c r="U19" i="1"/>
  <c r="U13" i="1"/>
  <c r="Q27" i="20"/>
  <c r="U44" i="1"/>
  <c r="Q68" i="20"/>
  <c r="Q72" i="20"/>
  <c r="Q64" i="20"/>
  <c r="N51" i="17"/>
  <c r="N39" i="17"/>
  <c r="N21" i="17"/>
  <c r="N17" i="17"/>
  <c r="O57" i="19"/>
  <c r="O51" i="19"/>
  <c r="O42" i="19"/>
  <c r="O29" i="19"/>
  <c r="P21" i="4"/>
  <c r="P11" i="4"/>
  <c r="P12" i="3"/>
  <c r="P11" i="3"/>
  <c r="T18" i="16"/>
  <c r="T13" i="16"/>
  <c r="T60" i="1"/>
  <c r="P19" i="3"/>
  <c r="T51" i="1"/>
  <c r="T62" i="1"/>
  <c r="T50" i="1"/>
  <c r="T61" i="1"/>
  <c r="T48" i="1"/>
  <c r="T59" i="1"/>
  <c r="T47" i="1"/>
  <c r="T58" i="1"/>
  <c r="T35" i="1"/>
  <c r="T41" i="1"/>
  <c r="T28" i="1"/>
  <c r="T32" i="1"/>
  <c r="T21" i="1"/>
  <c r="T25" i="1"/>
  <c r="T10" i="1"/>
  <c r="P61" i="20"/>
  <c r="P53" i="20"/>
  <c r="P54" i="20"/>
  <c r="P20" i="20"/>
  <c r="P12" i="20"/>
  <c r="P13" i="20"/>
  <c r="N27" i="17"/>
  <c r="R31" i="20"/>
  <c r="R35" i="20"/>
  <c r="P19" i="4"/>
  <c r="R23" i="20"/>
  <c r="T12" i="1"/>
  <c r="T18" i="1"/>
  <c r="T19" i="1"/>
  <c r="R64" i="20"/>
  <c r="Q31" i="20"/>
  <c r="U55" i="1"/>
  <c r="U64" i="1"/>
  <c r="U52" i="1"/>
  <c r="U53" i="1"/>
  <c r="U45" i="1"/>
  <c r="N52" i="17"/>
  <c r="O61" i="19"/>
  <c r="P23" i="4"/>
  <c r="P18" i="3"/>
  <c r="P20" i="4"/>
  <c r="P63" i="20"/>
  <c r="P68" i="20"/>
  <c r="P72" i="20"/>
  <c r="P22" i="20"/>
  <c r="P27" i="20"/>
  <c r="P31" i="20"/>
  <c r="P35" i="20"/>
  <c r="T26" i="1"/>
  <c r="T33" i="1"/>
  <c r="T42" i="1"/>
  <c r="T19" i="16"/>
  <c r="T22" i="1"/>
  <c r="T29" i="1"/>
  <c r="T36" i="1"/>
  <c r="P25" i="4"/>
  <c r="T13" i="1"/>
  <c r="P16" i="4"/>
  <c r="P15" i="4"/>
  <c r="P64" i="20"/>
  <c r="P23" i="20"/>
  <c r="Q10" i="4"/>
  <c r="U65" i="1"/>
  <c r="Q35" i="20"/>
  <c r="Q16" i="4"/>
  <c r="Q15" i="4"/>
  <c r="Q10" i="3"/>
  <c r="Q13" i="3"/>
  <c r="Q15" i="3"/>
  <c r="Q22" i="3"/>
  <c r="P10" i="3"/>
  <c r="P13" i="3"/>
  <c r="P15" i="3"/>
  <c r="P22" i="3"/>
  <c r="T55" i="1"/>
  <c r="P10" i="4"/>
  <c r="P12" i="4"/>
  <c r="T44" i="1"/>
  <c r="L35" i="19"/>
  <c r="G35" i="19"/>
  <c r="T64" i="1"/>
  <c r="T65" i="1"/>
  <c r="Q28" i="4"/>
  <c r="Q30" i="4"/>
  <c r="Q32" i="4"/>
  <c r="Q12" i="4"/>
  <c r="P28" i="4"/>
  <c r="P30" i="4"/>
  <c r="P32" i="4"/>
  <c r="T52" i="1"/>
  <c r="T53" i="1"/>
  <c r="T45" i="1"/>
  <c r="M51" i="17"/>
  <c r="L51" i="17"/>
  <c r="M39" i="17"/>
  <c r="L39" i="17"/>
  <c r="H26" i="17"/>
  <c r="G26" i="17"/>
  <c r="F26" i="17"/>
  <c r="E26" i="17"/>
  <c r="D26" i="17"/>
  <c r="C26" i="17"/>
  <c r="M21" i="17"/>
  <c r="L21" i="17"/>
  <c r="M17" i="17"/>
  <c r="L17" i="17"/>
  <c r="N57" i="19"/>
  <c r="M57" i="19"/>
  <c r="N51" i="19"/>
  <c r="M51" i="19"/>
  <c r="N42" i="19"/>
  <c r="M42" i="19"/>
  <c r="N29" i="19"/>
  <c r="M29" i="19"/>
  <c r="O21" i="4"/>
  <c r="N16" i="4"/>
  <c r="N15" i="4"/>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c r="R19" i="3"/>
  <c r="G55" i="1"/>
  <c r="G64" i="1"/>
  <c r="H55" i="1"/>
  <c r="I55" i="1"/>
  <c r="J55" i="1"/>
  <c r="K55" i="1"/>
  <c r="M55" i="1"/>
  <c r="N55" i="1"/>
  <c r="O55" i="1"/>
  <c r="P55" i="1"/>
  <c r="S51" i="1"/>
  <c r="S62" i="1"/>
  <c r="R51" i="1"/>
  <c r="S50" i="1"/>
  <c r="S61" i="1"/>
  <c r="R50" i="1"/>
  <c r="N21" i="4"/>
  <c r="S48" i="1"/>
  <c r="R48" i="1"/>
  <c r="L47" i="1"/>
  <c r="H47" i="1"/>
  <c r="H52" i="1"/>
  <c r="I47" i="1"/>
  <c r="I52" i="1"/>
  <c r="J47" i="1"/>
  <c r="J58" i="1"/>
  <c r="K47" i="1"/>
  <c r="K52" i="1"/>
  <c r="M47" i="1"/>
  <c r="M58" i="1"/>
  <c r="N47" i="1"/>
  <c r="N58" i="1"/>
  <c r="O47" i="1"/>
  <c r="O52" i="1"/>
  <c r="S47" i="1"/>
  <c r="O19" i="4"/>
  <c r="R47" i="1"/>
  <c r="R21" i="4"/>
  <c r="N64" i="1"/>
  <c r="L62" i="1"/>
  <c r="M64" i="1"/>
  <c r="J64" i="1"/>
  <c r="V13" i="16"/>
  <c r="V19" i="16"/>
  <c r="S59" i="1"/>
  <c r="O18" i="3"/>
  <c r="R18" i="3"/>
  <c r="R61" i="1"/>
  <c r="V61" i="1"/>
  <c r="V50" i="1"/>
  <c r="R59" i="1"/>
  <c r="V48" i="1"/>
  <c r="R62" i="1"/>
  <c r="V62" i="1"/>
  <c r="V51" i="1"/>
  <c r="M61" i="19"/>
  <c r="L27" i="17"/>
  <c r="N19" i="4"/>
  <c r="V47" i="1"/>
  <c r="M27" i="17"/>
  <c r="S19" i="16"/>
  <c r="L52" i="17"/>
  <c r="R11" i="3"/>
  <c r="R12" i="3"/>
  <c r="R11" i="4"/>
  <c r="M52" i="17"/>
  <c r="N61" i="19"/>
  <c r="R58" i="1"/>
  <c r="M52" i="1"/>
  <c r="H58" i="1"/>
  <c r="H64" i="1"/>
  <c r="O20" i="4"/>
  <c r="N52" i="1"/>
  <c r="I58" i="1"/>
  <c r="I64" i="1"/>
  <c r="S58" i="1"/>
  <c r="K58" i="1"/>
  <c r="K64" i="1"/>
  <c r="J52" i="1"/>
  <c r="O58" i="1"/>
  <c r="O64" i="1"/>
  <c r="R18" i="16"/>
  <c r="N20" i="4"/>
  <c r="N23" i="4"/>
  <c r="O23" i="4"/>
  <c r="R60" i="1"/>
  <c r="V60" i="1"/>
  <c r="E13" i="3"/>
  <c r="E15" i="3"/>
  <c r="H12" i="3"/>
  <c r="C13" i="3"/>
  <c r="C15" i="3"/>
  <c r="F13" i="3"/>
  <c r="F15" i="3"/>
  <c r="H11" i="3"/>
  <c r="D13" i="3"/>
  <c r="D15" i="3"/>
  <c r="G13" i="3"/>
  <c r="G15" i="3"/>
  <c r="P13" i="1"/>
  <c r="O13" i="1"/>
  <c r="N13" i="1"/>
  <c r="M13" i="1"/>
  <c r="K13" i="1"/>
  <c r="J13" i="1"/>
  <c r="I13" i="1"/>
  <c r="H13" i="1"/>
  <c r="H45" i="1"/>
  <c r="I45" i="1"/>
  <c r="J45" i="1"/>
  <c r="K45" i="1"/>
  <c r="M45" i="1"/>
  <c r="N45" i="1"/>
  <c r="O45" i="1"/>
  <c r="S28" i="1"/>
  <c r="R28" i="1"/>
  <c r="S35" i="1"/>
  <c r="S41" i="1"/>
  <c r="R35" i="1"/>
  <c r="S21" i="1"/>
  <c r="S25" i="1"/>
  <c r="R21" i="1"/>
  <c r="S10" i="1"/>
  <c r="R10" i="1"/>
  <c r="O61" i="20"/>
  <c r="N61" i="20"/>
  <c r="O53" i="20"/>
  <c r="N53" i="20"/>
  <c r="M35" i="20"/>
  <c r="L35" i="20"/>
  <c r="O20" i="20"/>
  <c r="N20" i="20"/>
  <c r="O12" i="20"/>
  <c r="O13" i="20"/>
  <c r="N12" i="20"/>
  <c r="R12" i="1"/>
  <c r="R23" i="4"/>
  <c r="V59" i="1"/>
  <c r="O25" i="4"/>
  <c r="R19" i="4"/>
  <c r="N25" i="4"/>
  <c r="R20" i="4"/>
  <c r="V58" i="1"/>
  <c r="M63" i="19"/>
  <c r="N62" i="19"/>
  <c r="N63" i="19"/>
  <c r="O62" i="19"/>
  <c r="O63" i="19"/>
  <c r="P62" i="19"/>
  <c r="P63" i="19"/>
  <c r="R62" i="19"/>
  <c r="R63" i="19"/>
  <c r="S62" i="19"/>
  <c r="S63" i="19"/>
  <c r="T62" i="19"/>
  <c r="T63" i="19"/>
  <c r="U62" i="19"/>
  <c r="U63" i="19"/>
  <c r="W62" i="19"/>
  <c r="W63" i="19"/>
  <c r="Q61" i="19"/>
  <c r="V21" i="1"/>
  <c r="V28" i="1"/>
  <c r="R41" i="1"/>
  <c r="R42" i="1"/>
  <c r="V35" i="1"/>
  <c r="R29" i="1"/>
  <c r="V10" i="1"/>
  <c r="R25" i="1"/>
  <c r="S22" i="1"/>
  <c r="R32" i="1"/>
  <c r="R33" i="1"/>
  <c r="O63" i="20"/>
  <c r="O64" i="20"/>
  <c r="S26" i="1"/>
  <c r="S29" i="1"/>
  <c r="R18" i="1"/>
  <c r="R13" i="1"/>
  <c r="S32" i="1"/>
  <c r="S33" i="1"/>
  <c r="N22" i="20"/>
  <c r="R44" i="1"/>
  <c r="S12" i="1"/>
  <c r="V12" i="1"/>
  <c r="S36" i="1"/>
  <c r="R19" i="16"/>
  <c r="S42" i="1"/>
  <c r="R36" i="1"/>
  <c r="R22" i="1"/>
  <c r="N63" i="20"/>
  <c r="N64" i="20"/>
  <c r="O22" i="20"/>
  <c r="O23" i="20"/>
  <c r="N13" i="20"/>
  <c r="N54" i="20"/>
  <c r="O54" i="20"/>
  <c r="E63" i="19"/>
  <c r="R25" i="4"/>
  <c r="O68" i="20"/>
  <c r="O72" i="20"/>
  <c r="O74" i="20"/>
  <c r="V29" i="1"/>
  <c r="V22" i="1"/>
  <c r="V13" i="1"/>
  <c r="V36" i="1"/>
  <c r="V41" i="1"/>
  <c r="V42" i="1"/>
  <c r="R19" i="1"/>
  <c r="R26" i="1"/>
  <c r="V25" i="1"/>
  <c r="V26" i="1"/>
  <c r="V32" i="1"/>
  <c r="V33" i="1"/>
  <c r="N23" i="20"/>
  <c r="N27" i="20"/>
  <c r="N10" i="4"/>
  <c r="S18" i="1"/>
  <c r="V18" i="1"/>
  <c r="V19" i="1"/>
  <c r="S13" i="1"/>
  <c r="O27" i="20"/>
  <c r="S44" i="1"/>
  <c r="V44" i="1"/>
  <c r="R52" i="1"/>
  <c r="R53" i="1"/>
  <c r="R45" i="1"/>
  <c r="N68" i="20"/>
  <c r="N72" i="20"/>
  <c r="K63" i="19"/>
  <c r="J63" i="19"/>
  <c r="I63" i="19"/>
  <c r="H63" i="19"/>
  <c r="L61" i="19"/>
  <c r="L63" i="19"/>
  <c r="Q62" i="19"/>
  <c r="Q63" i="19"/>
  <c r="V62" i="19"/>
  <c r="V63" i="19"/>
  <c r="L59" i="19"/>
  <c r="L56" i="19"/>
  <c r="L55" i="19"/>
  <c r="L54" i="19"/>
  <c r="K57" i="19"/>
  <c r="J57" i="19"/>
  <c r="I57" i="19"/>
  <c r="H57" i="19"/>
  <c r="K51" i="19"/>
  <c r="J51" i="19"/>
  <c r="I51" i="19"/>
  <c r="H51" i="19"/>
  <c r="L49" i="19"/>
  <c r="L50" i="19"/>
  <c r="L48" i="19"/>
  <c r="L47" i="19"/>
  <c r="L46" i="19"/>
  <c r="L45" i="19"/>
  <c r="K42" i="19"/>
  <c r="J42" i="19"/>
  <c r="I42" i="19"/>
  <c r="H42" i="19"/>
  <c r="L41" i="19"/>
  <c r="L36" i="19"/>
  <c r="L34" i="19"/>
  <c r="L33" i="19"/>
  <c r="L32" i="19"/>
  <c r="K29" i="19"/>
  <c r="J29" i="19"/>
  <c r="I29" i="19"/>
  <c r="H29" i="19"/>
  <c r="L28" i="19"/>
  <c r="L27" i="19"/>
  <c r="L26" i="19"/>
  <c r="L25" i="19"/>
  <c r="L24" i="19"/>
  <c r="L23" i="19"/>
  <c r="L21" i="19"/>
  <c r="L20" i="19"/>
  <c r="L18" i="19"/>
  <c r="L17" i="19"/>
  <c r="L13" i="19"/>
  <c r="L12" i="19"/>
  <c r="L10" i="19"/>
  <c r="L9" i="19"/>
  <c r="D63" i="19"/>
  <c r="F63" i="19"/>
  <c r="D57" i="19"/>
  <c r="E57" i="19"/>
  <c r="F57" i="19"/>
  <c r="C57" i="19"/>
  <c r="D51" i="19"/>
  <c r="E51" i="19"/>
  <c r="F51" i="19"/>
  <c r="C51" i="19"/>
  <c r="D42" i="19"/>
  <c r="E42" i="19"/>
  <c r="F42" i="19"/>
  <c r="C42" i="19"/>
  <c r="D29" i="19"/>
  <c r="E29" i="19"/>
  <c r="F29" i="19"/>
  <c r="C29" i="19"/>
  <c r="G59" i="19"/>
  <c r="G55" i="19"/>
  <c r="G56" i="19"/>
  <c r="G54" i="19"/>
  <c r="G45" i="19"/>
  <c r="G46" i="19"/>
  <c r="G47" i="19"/>
  <c r="G48" i="19"/>
  <c r="G50" i="19"/>
  <c r="G49" i="19"/>
  <c r="G33" i="19"/>
  <c r="G34" i="19"/>
  <c r="G36" i="19"/>
  <c r="G41" i="19"/>
  <c r="G32" i="19"/>
  <c r="G13" i="19"/>
  <c r="G17" i="19"/>
  <c r="G18" i="19"/>
  <c r="G20" i="19"/>
  <c r="G21" i="19"/>
  <c r="G23" i="19"/>
  <c r="G24" i="19"/>
  <c r="G25" i="19"/>
  <c r="G26" i="19"/>
  <c r="G27" i="19"/>
  <c r="G28" i="19"/>
  <c r="G12" i="19"/>
  <c r="G10" i="19"/>
  <c r="G9" i="19"/>
  <c r="X63" i="19"/>
  <c r="Y62" i="19"/>
  <c r="Y63" i="19"/>
  <c r="Z62" i="19"/>
  <c r="Z63" i="19"/>
  <c r="AA62" i="19"/>
  <c r="AA63" i="19"/>
  <c r="N31" i="20"/>
  <c r="N10" i="3"/>
  <c r="V45" i="1"/>
  <c r="V52" i="1"/>
  <c r="V53" i="1"/>
  <c r="R55" i="1"/>
  <c r="R64" i="1"/>
  <c r="O31" i="20"/>
  <c r="O10" i="4"/>
  <c r="R10" i="4"/>
  <c r="R12" i="4"/>
  <c r="S55" i="1"/>
  <c r="S19" i="1"/>
  <c r="N12" i="4"/>
  <c r="N28" i="4"/>
  <c r="S52" i="1"/>
  <c r="S53" i="1"/>
  <c r="S45" i="1"/>
  <c r="L57" i="19"/>
  <c r="G57" i="19"/>
  <c r="G42" i="19"/>
  <c r="L42" i="19"/>
  <c r="C61" i="19"/>
  <c r="C63" i="19"/>
  <c r="L51" i="19"/>
  <c r="L29" i="19"/>
  <c r="G29" i="19"/>
  <c r="G51" i="19"/>
  <c r="AB62" i="19"/>
  <c r="AB63" i="19"/>
  <c r="AC62" i="19"/>
  <c r="AC63" i="19"/>
  <c r="AD62" i="19"/>
  <c r="AD63" i="19"/>
  <c r="AE62" i="19"/>
  <c r="AE63" i="19"/>
  <c r="AF62" i="19"/>
  <c r="AF63" i="19"/>
  <c r="AG62" i="19"/>
  <c r="AG63" i="19"/>
  <c r="AH62" i="19"/>
  <c r="AH63" i="19"/>
  <c r="S64" i="1"/>
  <c r="S65" i="1"/>
  <c r="N35" i="20"/>
  <c r="V55" i="1"/>
  <c r="R65" i="1"/>
  <c r="O28" i="4"/>
  <c r="O30" i="4"/>
  <c r="O32" i="4"/>
  <c r="O12" i="4"/>
  <c r="O35" i="20"/>
  <c r="O10" i="3"/>
  <c r="O13" i="3"/>
  <c r="O15" i="3"/>
  <c r="O22" i="3"/>
  <c r="N13" i="3"/>
  <c r="N15" i="3"/>
  <c r="N22" i="3"/>
  <c r="N30" i="4"/>
  <c r="N32" i="4"/>
  <c r="G61" i="19"/>
  <c r="G63" i="19"/>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c r="V65" i="1"/>
  <c r="O16" i="4"/>
  <c r="O15" i="4"/>
  <c r="R28" i="4"/>
  <c r="R30" i="4"/>
  <c r="R32" i="4"/>
  <c r="R10" i="3"/>
  <c r="R13" i="3"/>
  <c r="R15" i="3"/>
  <c r="R22" i="3"/>
  <c r="C22" i="3"/>
  <c r="G22" i="3"/>
  <c r="F22" i="3"/>
  <c r="E22" i="3"/>
  <c r="D22" i="3"/>
  <c r="L13" i="3"/>
  <c r="L15" i="3"/>
  <c r="K13" i="3"/>
  <c r="K15" i="3"/>
  <c r="J13" i="3"/>
  <c r="J15" i="3"/>
  <c r="I13" i="3"/>
  <c r="I15" i="3"/>
  <c r="O65" i="1"/>
  <c r="N65" i="1"/>
  <c r="M65" i="1"/>
  <c r="K65" i="1"/>
  <c r="J65" i="1"/>
  <c r="I65" i="1"/>
  <c r="H65" i="1"/>
  <c r="D12" i="4"/>
  <c r="E12" i="4"/>
  <c r="F12" i="4"/>
  <c r="G12" i="4"/>
  <c r="I12" i="4"/>
  <c r="J12" i="4"/>
  <c r="K12" i="4"/>
  <c r="C12" i="4"/>
  <c r="C30" i="4"/>
  <c r="C32" i="4"/>
  <c r="K22" i="3"/>
  <c r="J22" i="3"/>
  <c r="I22" i="3"/>
  <c r="O41" i="1"/>
  <c r="O42" i="1"/>
  <c r="N41" i="1"/>
  <c r="N42" i="1"/>
  <c r="M41" i="1"/>
  <c r="M42" i="1"/>
  <c r="P41" i="1"/>
  <c r="P42" i="1"/>
  <c r="G41" i="1"/>
  <c r="G42" i="1"/>
  <c r="Q40" i="1"/>
  <c r="Q39" i="1"/>
  <c r="Q38" i="1"/>
  <c r="I39" i="1"/>
  <c r="I41" i="1"/>
  <c r="I42" i="1"/>
  <c r="J39" i="1"/>
  <c r="J41" i="1"/>
  <c r="J42" i="1"/>
  <c r="K39" i="1"/>
  <c r="K41" i="1"/>
  <c r="K42" i="1"/>
  <c r="H39" i="1"/>
  <c r="H41" i="1"/>
  <c r="H42" i="1"/>
  <c r="H10" i="3"/>
  <c r="G12" i="16"/>
  <c r="K53" i="1"/>
  <c r="J53" i="1"/>
  <c r="I53" i="1"/>
  <c r="H53" i="1"/>
  <c r="G45" i="1"/>
  <c r="G32" i="1"/>
  <c r="G33" i="1"/>
  <c r="G25" i="1"/>
  <c r="G19" i="1"/>
  <c r="G13" i="1"/>
  <c r="M72" i="20"/>
  <c r="L72" i="20"/>
  <c r="K72" i="20"/>
  <c r="J72" i="20"/>
  <c r="I72" i="20"/>
  <c r="H72" i="20"/>
  <c r="G72" i="20"/>
  <c r="F72" i="20"/>
  <c r="E72" i="20"/>
  <c r="D72" i="20"/>
  <c r="C72" i="20"/>
  <c r="C20" i="20"/>
  <c r="C12" i="20"/>
  <c r="C13" i="20"/>
  <c r="M29" i="4"/>
  <c r="H13" i="3"/>
  <c r="H15" i="3"/>
  <c r="H22" i="3"/>
  <c r="L39" i="1"/>
  <c r="C22" i="20"/>
  <c r="C23" i="20"/>
  <c r="Q12" i="1"/>
  <c r="M16" i="4"/>
  <c r="L16" i="4"/>
  <c r="K16" i="4"/>
  <c r="J16" i="4"/>
  <c r="I16" i="4"/>
  <c r="H16" i="4"/>
  <c r="G16" i="4"/>
  <c r="F16" i="4"/>
  <c r="E16" i="4"/>
  <c r="D16" i="4"/>
  <c r="H20" i="4"/>
  <c r="H21" i="4"/>
  <c r="H22" i="4"/>
  <c r="H19" i="4"/>
  <c r="H11" i="4"/>
  <c r="H12" i="4"/>
  <c r="H25" i="4"/>
  <c r="C61" i="20"/>
  <c r="D61" i="20"/>
  <c r="E61" i="20"/>
  <c r="F61" i="20"/>
  <c r="G61" i="20"/>
  <c r="H61" i="20"/>
  <c r="I61" i="20"/>
  <c r="J61" i="20"/>
  <c r="K61" i="20"/>
  <c r="L61" i="20"/>
  <c r="M61" i="20"/>
  <c r="M53" i="20"/>
  <c r="M54" i="20"/>
  <c r="L53" i="20"/>
  <c r="L54" i="20"/>
  <c r="K53" i="20"/>
  <c r="J53" i="20"/>
  <c r="J54" i="20"/>
  <c r="I53" i="20"/>
  <c r="I54" i="20"/>
  <c r="H53" i="20"/>
  <c r="G53" i="20"/>
  <c r="G54" i="20"/>
  <c r="F53" i="20"/>
  <c r="F54" i="20"/>
  <c r="E53" i="20"/>
  <c r="E54" i="20"/>
  <c r="D53" i="20"/>
  <c r="D54" i="20"/>
  <c r="C53" i="20"/>
  <c r="C63" i="20"/>
  <c r="C64" i="20"/>
  <c r="D63" i="20"/>
  <c r="D64" i="20"/>
  <c r="L63" i="20"/>
  <c r="L64" i="20"/>
  <c r="F63" i="20"/>
  <c r="F64" i="20"/>
  <c r="H63" i="20"/>
  <c r="H64" i="20"/>
  <c r="K63" i="20"/>
  <c r="K64" i="20"/>
  <c r="E63" i="20"/>
  <c r="E64" i="20"/>
  <c r="H54" i="20"/>
  <c r="I63" i="20"/>
  <c r="I64" i="20"/>
  <c r="K54" i="20"/>
  <c r="J63" i="20"/>
  <c r="J64" i="20"/>
  <c r="M63" i="20"/>
  <c r="M64" i="20"/>
  <c r="C54" i="20"/>
  <c r="G63" i="20"/>
  <c r="G64" i="20"/>
  <c r="G22" i="16"/>
  <c r="G21" i="16"/>
  <c r="L21" i="16"/>
  <c r="L22" i="16"/>
  <c r="Q16" i="1"/>
  <c r="Q15" i="1"/>
  <c r="Q47" i="1"/>
  <c r="L61" i="1"/>
  <c r="L60" i="1"/>
  <c r="L59" i="1"/>
  <c r="L58" i="1"/>
  <c r="L55" i="1"/>
  <c r="L50" i="1"/>
  <c r="L49" i="1"/>
  <c r="L48" i="1"/>
  <c r="L44" i="1"/>
  <c r="L38" i="1"/>
  <c r="L35" i="1"/>
  <c r="L32" i="1"/>
  <c r="L31" i="1"/>
  <c r="L28" i="1"/>
  <c r="L25" i="1"/>
  <c r="L24" i="1"/>
  <c r="L21" i="1"/>
  <c r="L18" i="1"/>
  <c r="L12" i="1"/>
  <c r="Q10" i="1"/>
  <c r="L10" i="1"/>
  <c r="L64" i="1"/>
  <c r="L65" i="1"/>
  <c r="L36" i="1"/>
  <c r="L52" i="1"/>
  <c r="L53" i="1"/>
  <c r="L45" i="1"/>
  <c r="L13" i="1"/>
  <c r="L22" i="1"/>
  <c r="L33" i="1"/>
  <c r="L29" i="1"/>
  <c r="L41" i="1"/>
  <c r="L42" i="1"/>
  <c r="Q18" i="16"/>
  <c r="P18" i="16"/>
  <c r="O18" i="16"/>
  <c r="O19" i="16"/>
  <c r="N18" i="16"/>
  <c r="N19" i="16"/>
  <c r="M18" i="16"/>
  <c r="M19" i="16"/>
  <c r="L18" i="16"/>
  <c r="L19" i="16"/>
  <c r="K18" i="16"/>
  <c r="K19" i="16"/>
  <c r="J18" i="16"/>
  <c r="J19" i="16"/>
  <c r="I18" i="16"/>
  <c r="I19" i="16"/>
  <c r="H18" i="16"/>
  <c r="H19" i="16"/>
  <c r="G18" i="16"/>
  <c r="G19" i="16"/>
  <c r="F18" i="16"/>
  <c r="F19" i="16"/>
  <c r="E18" i="16"/>
  <c r="E19" i="16"/>
  <c r="D18" i="16"/>
  <c r="D19" i="16"/>
  <c r="C18" i="16"/>
  <c r="C19" i="16"/>
  <c r="P13" i="16"/>
  <c r="Q13" i="16"/>
  <c r="Q12" i="16"/>
  <c r="Q11" i="16"/>
  <c r="Q22" i="16"/>
  <c r="Q21" i="16"/>
  <c r="Q19" i="16"/>
  <c r="P19" i="16"/>
  <c r="M22" i="4"/>
  <c r="M21" i="4"/>
  <c r="M20" i="4"/>
  <c r="M19" i="4"/>
  <c r="L11" i="4"/>
  <c r="M11" i="4"/>
  <c r="L10" i="4"/>
  <c r="L12" i="4"/>
  <c r="M14" i="3"/>
  <c r="M12" i="3"/>
  <c r="M11" i="3"/>
  <c r="M10" i="3"/>
  <c r="L22" i="3"/>
  <c r="M25" i="4"/>
  <c r="M13" i="3"/>
  <c r="M15" i="3"/>
  <c r="M22" i="3"/>
  <c r="L28" i="4"/>
  <c r="M28" i="4"/>
  <c r="M10" i="4"/>
  <c r="M12" i="4"/>
  <c r="M30" i="4"/>
  <c r="M32" i="4"/>
  <c r="L30" i="4"/>
  <c r="L32" i="4"/>
  <c r="Q55" i="1"/>
  <c r="Q44" i="1"/>
  <c r="Q35" i="1"/>
  <c r="Q36" i="1"/>
  <c r="Q28" i="1"/>
  <c r="Q49" i="1"/>
  <c r="Q31" i="1"/>
  <c r="Q24" i="1"/>
  <c r="Q21" i="1"/>
  <c r="Q60" i="1"/>
  <c r="P51" i="1"/>
  <c r="P62" i="1"/>
  <c r="Q62" i="1"/>
  <c r="P50" i="1"/>
  <c r="P48" i="1"/>
  <c r="P59" i="1"/>
  <c r="P47" i="1"/>
  <c r="P32" i="1"/>
  <c r="P33" i="1"/>
  <c r="P25" i="1"/>
  <c r="P18" i="1"/>
  <c r="Q17" i="1"/>
  <c r="Q50" i="1"/>
  <c r="P61" i="1"/>
  <c r="Q61" i="1"/>
  <c r="P58" i="1"/>
  <c r="P52" i="1"/>
  <c r="P53" i="1"/>
  <c r="Q22" i="1"/>
  <c r="Q29" i="1"/>
  <c r="Q41" i="1"/>
  <c r="Q42" i="1"/>
  <c r="Q51" i="1"/>
  <c r="Q48" i="1"/>
  <c r="Q18" i="1"/>
  <c r="P19" i="1"/>
  <c r="P45" i="1"/>
  <c r="P26" i="1"/>
  <c r="Q25" i="1"/>
  <c r="Q26" i="1"/>
  <c r="Q32" i="1"/>
  <c r="Q33" i="1"/>
  <c r="P64" i="1"/>
  <c r="P65" i="1"/>
  <c r="Q52" i="1"/>
  <c r="Q53" i="1"/>
  <c r="Q59" i="1"/>
  <c r="Q58" i="1"/>
  <c r="Q19" i="1"/>
  <c r="Q45" i="1"/>
  <c r="Q13" i="1"/>
  <c r="G65" i="1"/>
  <c r="G47" i="1"/>
  <c r="G52" i="1"/>
  <c r="G53" i="1"/>
  <c r="Q64" i="1"/>
  <c r="Q65" i="1"/>
</calcChain>
</file>

<file path=xl/sharedStrings.xml><?xml version="1.0" encoding="utf-8"?>
<sst xmlns="http://schemas.openxmlformats.org/spreadsheetml/2006/main" count="551" uniqueCount="237">
  <si>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</si>
  <si>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</si>
  <si>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</si>
  <si>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</si>
  <si>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</si>
  <si>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</si>
  <si>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</si>
  <si>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</si>
  <si>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</si>
  <si>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</si>
  <si>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</si>
  <si>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</si>
  <si>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</si>
  <si>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</si>
  <si>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</si>
  <si>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</si>
  <si>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</si>
  <si>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</si>
  <si>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</si>
  <si>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</si>
  <si>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</si>
  <si>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</si>
  <si>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</si>
  <si>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</si>
  <si>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</si>
  <si>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</si>
  <si>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</si>
  <si>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</si>
  <si>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</si>
  <si>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</si>
  <si>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</si>
  <si>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</si>
  <si>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</si>
  <si>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</si>
  <si>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</si>
  <si>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</si>
  <si>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</si>
  <si>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</si>
  <si>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</si>
  <si>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</si>
  <si>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</si>
  <si>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</si>
  <si>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</si>
  <si>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</si>
  <si>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</si>
  <si>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</si>
  <si>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</si>
  <si>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</si>
  <si>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</si>
  <si>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</si>
  <si>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</si>
  <si>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</si>
  <si>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</si>
  <si>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</si>
  <si>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</si>
  <si>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</si>
  <si>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</si>
  <si>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</si>
  <si>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</si>
  <si>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</si>
  <si>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</si>
  <si>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</si>
  <si>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</si>
  <si>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</si>
  <si>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</si>
  <si>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</si>
  <si>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</si>
  <si>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</si>
  <si>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</si>
  <si>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</si>
  <si>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</si>
  <si>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</si>
  <si>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</si>
  <si>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</si>
  <si>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</si>
  <si>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</si>
  <si>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</si>
  <si>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</si>
  <si>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</si>
  <si>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</si>
  <si>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</si>
  <si>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</si>
  <si>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</si>
  <si>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</si>
  <si>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</si>
  <si>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</si>
  <si>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</si>
  <si>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</si>
  <si>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</si>
  <si>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</si>
  <si>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</si>
  <si>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</si>
  <si>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</si>
  <si>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</si>
  <si>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</si>
  <si>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</si>
  <si>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</si>
  <si>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</si>
  <si>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</si>
  <si>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</si>
  <si>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</si>
  <si>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</si>
  <si>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</si>
  <si>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</si>
  <si>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</si>
  <si>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</si>
  <si>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</si>
  <si>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</si>
  <si>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</si>
  <si>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</si>
  <si>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</si>
  <si>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</si>
  <si>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</si>
  <si>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</si>
  <si>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</si>
  <si>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</si>
  <si>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</si>
  <si>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</si>
  <si>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</si>
  <si>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</si>
  <si>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</si>
  <si>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</si>
  <si>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</si>
  <si>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</si>
  <si>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</si>
  <si>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</si>
  <si>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</si>
  <si>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</si>
  <si>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</si>
  <si>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</si>
  <si>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</si>
  <si>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</si>
  <si>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</si>
  <si>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</si>
  <si>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</si>
  <si>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</si>
  <si>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</si>
  <si>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</si>
  <si>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</si>
  <si>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</si>
  <si>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</si>
  <si>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</si>
  <si>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</si>
  <si>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</si>
  <si>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</si>
  <si>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</si>
  <si>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</si>
  <si>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</si>
  <si>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</si>
  <si>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</si>
  <si>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</si>
  <si>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</si>
  <si>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</si>
  <si>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</si>
  <si>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</si>
  <si>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</si>
  <si>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</si>
  <si>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</si>
  <si>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</si>
  <si>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</si>
  <si>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</si>
  <si>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</si>
  <si>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</si>
  <si>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</si>
  <si>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</si>
  <si>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</si>
  <si>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</si>
  <si>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</si>
  <si>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</si>
  <si>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</si>
  <si>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</si>
  <si>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</si>
  <si>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</si>
  <si>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</si>
  <si>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</si>
  <si>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</si>
  <si>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</si>
  <si>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</si>
  <si>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</si>
  <si>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</si>
  <si>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</si>
  <si>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</si>
  <si>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</si>
  <si>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</si>
  <si>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</si>
  <si>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</si>
  <si>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</si>
  <si>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</si>
  <si>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</si>
  <si>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</si>
  <si>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</si>
  <si>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</si>
  <si>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</si>
  <si>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</si>
  <si>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</si>
  <si>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</si>
  <si>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</si>
  <si>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</si>
  <si>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</si>
  <si>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</si>
  <si>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</si>
  <si>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</si>
  <si>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</si>
  <si>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</si>
  <si>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</si>
  <si>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</si>
  <si>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</si>
  <si>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</si>
  <si>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</si>
  <si>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</si>
  <si>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</si>
  <si>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</si>
  <si>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</si>
  <si>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</si>
  <si>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</si>
  <si>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</si>
  <si>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</si>
  <si>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</si>
  <si>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</si>
  <si>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</si>
  <si>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</si>
  <si>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</si>
  <si>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</si>
  <si>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Q4 23</t>
  </si>
  <si>
    <t>FY 23</t>
  </si>
  <si>
    <t xml:space="preserve">   Short term investments</t>
  </si>
  <si>
    <t xml:space="preserve">  Income (loss) from continuing ops before income taxes</t>
  </si>
  <si>
    <t>Q1 24</t>
  </si>
  <si>
    <t>Income (loss) from operations (GAAP)</t>
  </si>
  <si>
    <t>Q2 24</t>
  </si>
  <si>
    <t xml:space="preserve">   Impairment of goodwill</t>
  </si>
  <si>
    <t>Q3 24</t>
  </si>
  <si>
    <t>Q4 24</t>
  </si>
  <si>
    <t>FY 24</t>
  </si>
  <si>
    <t>LiveRamp Financial Data - FY17 to Q1 FY25</t>
  </si>
  <si>
    <t>Q1 25</t>
  </si>
  <si>
    <t xml:space="preserve">   Refundable income taxes,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</si>
</sst>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5">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style="thin">
        <color indexed="64"/>
      </top>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0">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165" fontId="12" fillId="0" borderId="1" xfId="1" applyNumberFormat="1" applyFont="1" applyFill="1" applyBorder="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170" fontId="13" fillId="2" borderId="29" xfId="3" applyNumberFormat="1" applyFont="1" applyFill="1" applyBorder="1" applyAlignment="1">
      <alignment horizontal="center"/>
    </xf>
    <xf numFmtId="42" fontId="12" fillId="2" borderId="30" xfId="3" applyNumberFormat="1" applyFont="1" applyFill="1" applyBorder="1"/>
    <xf numFmtId="38" fontId="12" fillId="2" borderId="31" xfId="3" applyNumberFormat="1" applyFont="1" applyFill="1" applyBorder="1"/>
    <xf numFmtId="38" fontId="12" fillId="2" borderId="32" xfId="3" applyNumberFormat="1" applyFont="1" applyFill="1" applyBorder="1"/>
    <xf numFmtId="38" fontId="12" fillId="2" borderId="31" xfId="4" applyNumberFormat="1" applyFont="1" applyFill="1" applyBorder="1"/>
    <xf numFmtId="164" fontId="13" fillId="2" borderId="31" xfId="2" applyNumberFormat="1" applyFont="1" applyFill="1" applyBorder="1"/>
    <xf numFmtId="43" fontId="12" fillId="2" borderId="32" xfId="1" applyFont="1" applyFill="1" applyBorder="1"/>
    <xf numFmtId="164" fontId="12" fillId="2" borderId="31" xfId="2" applyNumberFormat="1" applyFont="1" applyFill="1" applyBorder="1"/>
    <xf numFmtId="37" fontId="12" fillId="2" borderId="31" xfId="3" applyNumberFormat="1" applyFont="1" applyFill="1" applyBorder="1"/>
    <xf numFmtId="164" fontId="18" fillId="2" borderId="31" xfId="2" applyNumberFormat="1" applyFont="1" applyFill="1" applyBorder="1"/>
    <xf numFmtId="37" fontId="12" fillId="2" borderId="31" xfId="4" applyNumberFormat="1" applyFont="1" applyFill="1" applyBorder="1" applyAlignment="1">
      <alignment horizontal="right"/>
    </xf>
    <xf numFmtId="37" fontId="12" fillId="2" borderId="32" xfId="4" applyNumberFormat="1" applyFont="1" applyFill="1" applyBorder="1"/>
    <xf numFmtId="37" fontId="12" fillId="2" borderId="31" xfId="7" applyNumberFormat="1" applyFont="1" applyFill="1" applyBorder="1"/>
    <xf numFmtId="39" fontId="12" fillId="2" borderId="33" xfId="7" applyNumberFormat="1" applyFont="1" applyFill="1" applyBorder="1"/>
    <xf numFmtId="166" fontId="10" fillId="0" borderId="0" xfId="0" applyNumberFormat="1" applyFont="1"/>
    <xf numFmtId="170" fontId="13" fillId="0" borderId="29" xfId="3" applyNumberFormat="1" applyFont="1" applyBorder="1" applyAlignment="1">
      <alignment horizontal="center"/>
    </xf>
    <xf numFmtId="42" fontId="12" fillId="0" borderId="31" xfId="3" applyNumberFormat="1" applyFont="1" applyBorder="1"/>
    <xf numFmtId="38" fontId="12" fillId="0" borderId="31" xfId="3" applyNumberFormat="1" applyFont="1" applyBorder="1"/>
    <xf numFmtId="38" fontId="12" fillId="0" borderId="32" xfId="3" applyNumberFormat="1" applyFont="1" applyBorder="1"/>
    <xf numFmtId="38" fontId="12" fillId="0" borderId="31" xfId="4" applyNumberFormat="1" applyFont="1" applyBorder="1"/>
    <xf numFmtId="164" fontId="13" fillId="0" borderId="31" xfId="2" applyNumberFormat="1" applyFont="1" applyFill="1" applyBorder="1"/>
    <xf numFmtId="165" fontId="12" fillId="0" borderId="32" xfId="1" applyNumberFormat="1" applyFont="1" applyFill="1" applyBorder="1"/>
    <xf numFmtId="164" fontId="12" fillId="0" borderId="31" xfId="2" applyNumberFormat="1" applyFont="1" applyFill="1" applyBorder="1"/>
    <xf numFmtId="37" fontId="12" fillId="0" borderId="31" xfId="3" applyNumberFormat="1" applyFont="1" applyBorder="1"/>
    <xf numFmtId="164" fontId="18" fillId="0" borderId="31" xfId="2" applyNumberFormat="1" applyFont="1" applyFill="1" applyBorder="1"/>
    <xf numFmtId="37" fontId="12" fillId="0" borderId="31" xfId="4" applyNumberFormat="1" applyFont="1" applyBorder="1" applyAlignment="1">
      <alignment horizontal="right"/>
    </xf>
    <xf numFmtId="37" fontId="12" fillId="0" borderId="32" xfId="3" applyNumberFormat="1" applyFont="1" applyBorder="1"/>
    <xf numFmtId="37" fontId="12" fillId="0" borderId="31" xfId="7" applyNumberFormat="1" applyFont="1" applyFill="1" applyBorder="1"/>
    <xf numFmtId="43" fontId="12" fillId="0" borderId="32" xfId="1" applyFont="1" applyFill="1" applyBorder="1"/>
    <xf numFmtId="164" fontId="12" fillId="0" borderId="31" xfId="2" applyNumberFormat="1" applyFont="1" applyFill="1" applyBorder="1" applyAlignment="1">
      <alignment horizontal="right"/>
    </xf>
    <xf numFmtId="39" fontId="12" fillId="0" borderId="33" xfId="7" applyNumberFormat="1" applyFont="1" applyFill="1" applyBorder="1"/>
    <xf numFmtId="164" fontId="13" fillId="0" borderId="0" xfId="2" applyNumberFormat="1" applyFont="1" applyFill="1" applyBorder="1"/>
    <xf numFmtId="37" fontId="12" fillId="0" borderId="32" xfId="4" applyNumberFormat="1" applyFont="1" applyBorder="1"/>
    <xf numFmtId="170" fontId="13" fillId="0" borderId="32" xfId="3" applyNumberFormat="1" applyFont="1" applyBorder="1" applyAlignment="1">
      <alignment horizontal="center"/>
    </xf>
    <xf numFmtId="39" fontId="12" fillId="0" borderId="26" xfId="7" applyNumberFormat="1" applyFont="1" applyFill="1" applyBorder="1"/>
    <xf numFmtId="0" fontId="12" fillId="0" borderId="24" xfId="3" applyFont="1" applyBorder="1"/>
    <xf numFmtId="0" fontId="12" fillId="0" borderId="31" xfId="3" applyFont="1" applyBorder="1"/>
    <xf numFmtId="0" fontId="12" fillId="0" borderId="21" xfId="3" applyFont="1" applyBorder="1"/>
    <xf numFmtId="0" fontId="10" fillId="0" borderId="34" xfId="0" applyFont="1" applyBorder="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515939</xdr:colOff>
      <xdr:row>2</xdr:row>
      <xdr:rowOff>95250</xdr:rowOff>
    </xdr:from>
    <xdr:to>
      <xdr:col>1</xdr:col>
      <xdr:colOff>1907882</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1"/>
        <a:stretch>
          <a:fillRect/>
        </a:stretch>
      </xdr:blipFill>
      <xdr:spPr>
        <a:xfrm>
          <a:off x="515939" y="476250"/>
          <a:ext cx="1951537" cy="641350"/>
        </a:xfrm>
        <a:prstGeom prst="rect">
          <a:avLst/>
        </a:prstGeom>
      </xdr:spPr>
    </xdr:pic>
    <xdr:clientData/>
  </xdr:twoCellAnchor>
  <xdr:twoCellAnchor editAs="oneCell">
    <xdr:from>
      <xdr:col>0</xdr:col>
      <xdr:colOff>453239</xdr:colOff>
      <xdr:row>42</xdr:row>
      <xdr:rowOff>154804</xdr:rowOff>
    </xdr:from>
    <xdr:to>
      <xdr:col>1</xdr:col>
      <xdr:colOff>1845182</xdr:colOff>
      <xdr:row>46</xdr:row>
      <xdr:rowOff>129404</xdr:rowOff>
    </xdr:to>
    <xdr:pic>
      <xdr:nvPicPr>
        <xdr:cNvPr id="2" name="Picture 1">
          <a:extLst>
            <a:ext uri="{FF2B5EF4-FFF2-40B4-BE49-F238E27FC236}">
              <a16:creationId xmlns:a16="http://schemas.microsoft.com/office/drawing/2014/main" id="{C6286015-D439-4B5B-81D5-6DCFF63CD7CF}"/>
            </a:ext>
          </a:extLst>
        </xdr:cNvPr>
        <xdr:cNvPicPr>
          <a:picLocks noChangeAspect="1"/>
        </xdr:cNvPicPr>
      </xdr:nvPicPr>
      <xdr:blipFill>
        <a:blip xmlns:r="http://schemas.openxmlformats.org/officeDocument/2006/relationships" r:embed="rId1"/>
        <a:stretch>
          <a:fillRect/>
        </a:stretch>
      </xdr:blipFill>
      <xdr:spPr>
        <a:xfrm>
          <a:off x="453239" y="7322367"/>
          <a:ext cx="1951537"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1893593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defaultColWidth="8.7109375" defaultRowHeight="12.75"/>
  <cols>
    <col min="1" max="1" width="5.42578125" style="1" customWidth="1"/>
    <col min="2" max="3" width="41.7109375" style="1" customWidth="1"/>
    <col min="4" max="4" width="2.42578125" style="1" customWidth="1"/>
    <col min="5" max="16384" width="8.7109375" style="1"/>
  </cols>
  <sheetData>
    <row r="2" spans="2:3" ht="13.5" thickBot="1"/>
    <row r="3" spans="2:3" ht="18">
      <c r="B3" s="292" t="s">
        <v>234</v>
      </c>
      <c r="C3" s="293"/>
    </row>
    <row r="4" spans="2:3">
      <c r="B4" s="294"/>
      <c r="C4" s="295"/>
    </row>
    <row r="5" spans="2:3">
      <c r="B5" s="296" t="s">
        <v>29</v>
      </c>
      <c r="C5" s="297"/>
    </row>
    <row r="6" spans="2:3">
      <c r="B6" s="296"/>
      <c r="C6" s="297"/>
    </row>
    <row r="7" spans="2:3">
      <c r="B7" s="296"/>
      <c r="C7" s="297"/>
    </row>
    <row r="8" spans="2:3">
      <c r="B8" s="296"/>
      <c r="C8" s="297"/>
    </row>
    <row r="9" spans="2:3" ht="13.5" thickBot="1">
      <c r="B9" s="298"/>
      <c r="C9" s="299"/>
    </row>
    <row r="11" spans="2:3">
      <c r="B11" s="2" t="s">
        <v>109</v>
      </c>
    </row>
    <row r="12" spans="2:3">
      <c r="B12" s="3" t="s">
        <v>137</v>
      </c>
    </row>
    <row r="13" spans="2:3">
      <c r="B13" s="3" t="s">
        <v>138</v>
      </c>
    </row>
    <row r="14" spans="2:3">
      <c r="B14" s="4" t="s">
        <v>44</v>
      </c>
    </row>
    <row r="15" spans="2:3">
      <c r="B15" s="3" t="s">
        <v>139</v>
      </c>
    </row>
    <row r="16" spans="2:3">
      <c r="B16" s="3" t="s">
        <v>140</v>
      </c>
    </row>
    <row r="17" spans="2:2">
      <c r="B17" s="3" t="s">
        <v>55</v>
      </c>
    </row>
    <row r="18" spans="2:2">
      <c r="B18" s="3" t="s">
        <v>52</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M77"/>
  <sheetViews>
    <sheetView showGridLines="0" zoomScale="80" zoomScaleNormal="80" zoomScaleSheetLayoutView="80" workbookViewId="0">
      <pane xSplit="2" ySplit="8" topLeftCell="R27" activePane="bottomRight" state="frozen"/>
      <selection pane="topRight"/>
      <selection pane="bottomLeft"/>
      <selection pane="bottomRight" activeCell="AM71" sqref="AM71"/>
    </sheetView>
  </sheetViews>
  <sheetFormatPr defaultColWidth="11.42578125" defaultRowHeight="12.75" outlineLevelCol="1"/>
  <cols>
    <col min="1" max="1" width="8.42578125" style="1" customWidth="1"/>
    <col min="2" max="2" width="48.7109375" style="1" customWidth="1"/>
    <col min="3" max="17" width="11.42578125" style="1" hidden="1" customWidth="1" outlineLevel="1"/>
    <col min="18" max="18" width="11.42578125" style="1" collapsed="1"/>
    <col min="19" max="22" width="11.42578125" style="1" hidden="1" customWidth="1" outlineLevel="1"/>
    <col min="23" max="23" width="11.42578125" style="1" collapsed="1"/>
    <col min="24" max="27" width="0" style="1" hidden="1" customWidth="1" outlineLevel="1"/>
    <col min="28" max="28" width="11.42578125" style="1" collapsed="1"/>
    <col min="29" max="16384" width="11.42578125" style="1"/>
  </cols>
  <sheetData>
    <row r="1" spans="2:39" ht="15" customHeight="1">
      <c r="B1" s="5"/>
      <c r="C1" s="5"/>
    </row>
    <row r="2" spans="2:39" ht="15" customHeight="1">
      <c r="B2" s="5"/>
      <c r="C2" s="5"/>
    </row>
    <row r="3" spans="2:39" ht="15" customHeight="1">
      <c r="B3" s="5"/>
      <c r="C3" s="5"/>
      <c r="D3" s="6"/>
    </row>
    <row r="4" spans="2:39" ht="15" customHeight="1">
      <c r="B4" s="5"/>
      <c r="C4" s="5"/>
      <c r="D4" s="6"/>
    </row>
    <row r="5" spans="2:39" ht="15" customHeight="1">
      <c r="B5" s="7"/>
      <c r="C5" s="6" t="s">
        <v>45</v>
      </c>
    </row>
    <row r="6" spans="2:39" ht="15" customHeight="1">
      <c r="B6" s="8" t="s">
        <v>135</v>
      </c>
      <c r="C6" s="8"/>
      <c r="D6" s="9"/>
      <c r="E6" s="9"/>
      <c r="F6" s="9"/>
      <c r="G6" s="9"/>
      <c r="H6" s="9"/>
      <c r="I6" s="9"/>
      <c r="J6" s="9"/>
      <c r="K6" s="9"/>
      <c r="L6" s="9"/>
      <c r="M6" s="9"/>
      <c r="N6" s="9"/>
      <c r="O6" s="9"/>
      <c r="P6" s="9"/>
      <c r="Q6" s="9"/>
      <c r="R6" s="9"/>
      <c r="S6" s="9"/>
      <c r="T6" s="9"/>
      <c r="W6" s="9"/>
      <c r="X6" s="9"/>
      <c r="Y6" s="9"/>
      <c r="Z6" s="9"/>
      <c r="AB6" s="9"/>
      <c r="AG6" s="9"/>
      <c r="AL6" s="9"/>
    </row>
    <row r="7" spans="2:39" ht="15" customHeight="1">
      <c r="B7" s="1" t="s">
        <v>144</v>
      </c>
      <c r="U7" s="233"/>
      <c r="V7" s="233"/>
      <c r="AA7" s="233"/>
      <c r="AC7" s="233"/>
      <c r="AD7" s="233"/>
      <c r="AE7" s="233"/>
      <c r="AF7" s="233"/>
      <c r="AH7" s="233"/>
      <c r="AI7" s="233"/>
      <c r="AJ7" s="233"/>
      <c r="AK7" s="233"/>
      <c r="AM7" s="233"/>
    </row>
    <row r="8" spans="2:39">
      <c r="B8" s="10"/>
      <c r="C8" s="206" t="s">
        <v>114</v>
      </c>
      <c r="D8" s="11" t="s">
        <v>74</v>
      </c>
      <c r="E8" s="11" t="s">
        <v>75</v>
      </c>
      <c r="F8" s="11" t="s">
        <v>76</v>
      </c>
      <c r="G8" s="11" t="s">
        <v>77</v>
      </c>
      <c r="H8" s="206" t="s">
        <v>43</v>
      </c>
      <c r="I8" s="11" t="s">
        <v>78</v>
      </c>
      <c r="J8" s="11" t="s">
        <v>79</v>
      </c>
      <c r="K8" s="11" t="s">
        <v>80</v>
      </c>
      <c r="L8" s="11" t="s">
        <v>81</v>
      </c>
      <c r="M8" s="205" t="s">
        <v>82</v>
      </c>
      <c r="N8" s="11" t="s">
        <v>147</v>
      </c>
      <c r="O8" s="11" t="s">
        <v>146</v>
      </c>
      <c r="P8" s="11" t="s">
        <v>185</v>
      </c>
      <c r="Q8" s="11" t="s">
        <v>186</v>
      </c>
      <c r="R8" s="205" t="s">
        <v>187</v>
      </c>
      <c r="S8" s="11" t="s">
        <v>189</v>
      </c>
      <c r="T8" s="11" t="s">
        <v>190</v>
      </c>
      <c r="U8" s="11" t="s">
        <v>195</v>
      </c>
      <c r="V8" s="11" t="s">
        <v>200</v>
      </c>
      <c r="W8" s="205" t="s">
        <v>199</v>
      </c>
      <c r="X8" s="11" t="s">
        <v>201</v>
      </c>
      <c r="Y8" s="11" t="s">
        <v>209</v>
      </c>
      <c r="Z8" s="11" t="s">
        <v>213</v>
      </c>
      <c r="AA8" s="11" t="s">
        <v>215</v>
      </c>
      <c r="AB8" s="205" t="s">
        <v>214</v>
      </c>
      <c r="AC8" s="11" t="s">
        <v>216</v>
      </c>
      <c r="AD8" s="11" t="s">
        <v>217</v>
      </c>
      <c r="AE8" s="11" t="s">
        <v>219</v>
      </c>
      <c r="AF8" s="11" t="s">
        <v>223</v>
      </c>
      <c r="AG8" s="205" t="s">
        <v>224</v>
      </c>
      <c r="AH8" s="268" t="s">
        <v>227</v>
      </c>
      <c r="AI8" s="11" t="s">
        <v>229</v>
      </c>
      <c r="AJ8" s="11" t="s">
        <v>231</v>
      </c>
      <c r="AK8" s="11" t="s">
        <v>232</v>
      </c>
      <c r="AL8" s="205" t="s">
        <v>233</v>
      </c>
      <c r="AM8" s="11" t="s">
        <v>235</v>
      </c>
    </row>
    <row r="9" spans="2:39">
      <c r="B9" s="12" t="s">
        <v>119</v>
      </c>
      <c r="C9" s="207">
        <v>174760</v>
      </c>
      <c r="D9" s="13">
        <v>46757</v>
      </c>
      <c r="E9" s="13">
        <v>54013</v>
      </c>
      <c r="F9" s="13">
        <v>59121</v>
      </c>
      <c r="G9" s="13">
        <v>60210</v>
      </c>
      <c r="H9" s="207">
        <v>220101</v>
      </c>
      <c r="I9" s="13">
        <v>62471</v>
      </c>
      <c r="J9" s="13">
        <v>64812</v>
      </c>
      <c r="K9" s="13">
        <v>80021</v>
      </c>
      <c r="L9" s="13">
        <v>78316</v>
      </c>
      <c r="M9" s="224">
        <v>285620</v>
      </c>
      <c r="N9" s="13">
        <v>82511</v>
      </c>
      <c r="O9" s="13">
        <v>90143</v>
      </c>
      <c r="P9" s="13">
        <v>102217</v>
      </c>
      <c r="Q9" s="13">
        <v>105701</v>
      </c>
      <c r="R9" s="224">
        <f>Q9+P9+O9+N9</f>
        <v>380572</v>
      </c>
      <c r="S9" s="13">
        <v>99437</v>
      </c>
      <c r="T9" s="13">
        <v>104661</v>
      </c>
      <c r="U9" s="13">
        <v>119753</v>
      </c>
      <c r="V9" s="13">
        <v>119175</v>
      </c>
      <c r="W9" s="224">
        <f>V9+U9+T9+S9</f>
        <v>443026</v>
      </c>
      <c r="X9" s="13">
        <v>119038</v>
      </c>
      <c r="Y9" s="13">
        <v>127290</v>
      </c>
      <c r="Z9" s="13">
        <v>140604</v>
      </c>
      <c r="AA9" s="13">
        <v>141725</v>
      </c>
      <c r="AB9" s="224">
        <f>AA9+Z9+Y9+X9</f>
        <v>528657</v>
      </c>
      <c r="AC9" s="13">
        <v>142243</v>
      </c>
      <c r="AD9" s="13">
        <v>147099</v>
      </c>
      <c r="AE9" s="13">
        <v>158615</v>
      </c>
      <c r="AF9" s="13">
        <v>148626</v>
      </c>
      <c r="AG9" s="224">
        <f>AC9+AD9+AE9+AF9</f>
        <v>596583</v>
      </c>
      <c r="AH9" s="269">
        <v>154069</v>
      </c>
      <c r="AI9" s="13">
        <v>159871</v>
      </c>
      <c r="AJ9" s="13">
        <v>173869</v>
      </c>
      <c r="AK9" s="13">
        <v>171852</v>
      </c>
      <c r="AL9" s="224">
        <f>AH9+AI9+AJ9+AK9</f>
        <v>659661</v>
      </c>
      <c r="AM9" s="13">
        <v>175961</v>
      </c>
    </row>
    <row r="10" spans="2:39">
      <c r="B10" s="14"/>
      <c r="C10" s="208"/>
      <c r="D10" s="15"/>
      <c r="E10" s="15"/>
      <c r="F10" s="15"/>
      <c r="G10" s="15"/>
      <c r="H10" s="208"/>
      <c r="I10" s="15"/>
      <c r="J10" s="15"/>
      <c r="K10" s="15"/>
      <c r="L10" s="15"/>
      <c r="M10" s="208"/>
      <c r="N10" s="15"/>
      <c r="O10" s="15"/>
      <c r="P10" s="15"/>
      <c r="Q10" s="15"/>
      <c r="R10" s="208"/>
      <c r="S10" s="15"/>
      <c r="T10" s="15"/>
      <c r="U10" s="15"/>
      <c r="V10" s="15"/>
      <c r="W10" s="208"/>
      <c r="X10" s="15"/>
      <c r="Y10" s="15"/>
      <c r="Z10" s="15"/>
      <c r="AA10" s="15"/>
      <c r="AB10" s="208"/>
      <c r="AC10" s="15"/>
      <c r="AD10" s="15"/>
      <c r="AE10" s="15"/>
      <c r="AF10" s="15"/>
      <c r="AG10" s="208"/>
      <c r="AH10" s="270"/>
      <c r="AI10" s="15"/>
      <c r="AJ10" s="15"/>
      <c r="AK10" s="15"/>
      <c r="AL10" s="208"/>
      <c r="AM10" s="15"/>
    </row>
    <row r="11" spans="2:39">
      <c r="B11" s="16" t="s">
        <v>120</v>
      </c>
      <c r="C11" s="209">
        <v>99976</v>
      </c>
      <c r="D11" s="17">
        <v>24061</v>
      </c>
      <c r="E11" s="17">
        <v>24009</v>
      </c>
      <c r="F11" s="17">
        <v>24526</v>
      </c>
      <c r="G11" s="17">
        <v>23800</v>
      </c>
      <c r="H11" s="209">
        <v>96396</v>
      </c>
      <c r="I11" s="17">
        <v>23654</v>
      </c>
      <c r="J11" s="17">
        <v>24466</v>
      </c>
      <c r="K11" s="17">
        <v>34838</v>
      </c>
      <c r="L11" s="17">
        <v>37760</v>
      </c>
      <c r="M11" s="209">
        <v>120718</v>
      </c>
      <c r="N11" s="17">
        <v>36426</v>
      </c>
      <c r="O11" s="17">
        <v>41460</v>
      </c>
      <c r="P11" s="17">
        <v>37966</v>
      </c>
      <c r="Q11" s="17">
        <v>36852</v>
      </c>
      <c r="R11" s="209">
        <f>Q11+P11+O11+N11</f>
        <v>152704</v>
      </c>
      <c r="S11" s="17">
        <v>34465</v>
      </c>
      <c r="T11" s="17">
        <v>34897</v>
      </c>
      <c r="U11" s="17">
        <v>37085</v>
      </c>
      <c r="V11" s="17">
        <v>37557</v>
      </c>
      <c r="W11" s="209">
        <f>V11+U11+T11+S11</f>
        <v>144004</v>
      </c>
      <c r="X11" s="17">
        <v>34315</v>
      </c>
      <c r="Y11" s="17">
        <v>35079</v>
      </c>
      <c r="Z11" s="17">
        <v>38557</v>
      </c>
      <c r="AA11" s="17">
        <v>39476</v>
      </c>
      <c r="AB11" s="209">
        <f>AA11+Z11+Y11+X11</f>
        <v>147427</v>
      </c>
      <c r="AC11" s="17">
        <v>41021</v>
      </c>
      <c r="AD11" s="17">
        <v>42304</v>
      </c>
      <c r="AE11" s="17">
        <v>43287</v>
      </c>
      <c r="AF11" s="17">
        <v>43472</v>
      </c>
      <c r="AG11" s="209">
        <f>AC11+AD11+AE11+AF11</f>
        <v>170084</v>
      </c>
      <c r="AH11" s="271">
        <v>45621</v>
      </c>
      <c r="AI11" s="17">
        <v>41212</v>
      </c>
      <c r="AJ11" s="17">
        <v>44934</v>
      </c>
      <c r="AK11" s="17">
        <v>47722</v>
      </c>
      <c r="AL11" s="209">
        <f>AH11+AI11+AJ11+AK11</f>
        <v>179489</v>
      </c>
      <c r="AM11" s="17">
        <v>51749</v>
      </c>
    </row>
    <row r="12" spans="2:39">
      <c r="B12" s="12" t="s">
        <v>121</v>
      </c>
      <c r="C12" s="210">
        <f>C9-C11</f>
        <v>74784</v>
      </c>
      <c r="D12" s="18">
        <v>22696</v>
      </c>
      <c r="E12" s="18">
        <v>30004</v>
      </c>
      <c r="F12" s="18">
        <v>34595</v>
      </c>
      <c r="G12" s="18">
        <v>36410</v>
      </c>
      <c r="H12" s="210">
        <v>123705</v>
      </c>
      <c r="I12" s="18">
        <v>38817</v>
      </c>
      <c r="J12" s="18">
        <v>40346</v>
      </c>
      <c r="K12" s="18">
        <v>45183</v>
      </c>
      <c r="L12" s="18">
        <v>40556</v>
      </c>
      <c r="M12" s="210">
        <v>164902</v>
      </c>
      <c r="N12" s="18">
        <f t="shared" ref="N12:U12" si="0">N9-N11</f>
        <v>46085</v>
      </c>
      <c r="O12" s="18">
        <f t="shared" si="0"/>
        <v>48683</v>
      </c>
      <c r="P12" s="18">
        <f t="shared" si="0"/>
        <v>64251</v>
      </c>
      <c r="Q12" s="18">
        <f t="shared" si="0"/>
        <v>68849</v>
      </c>
      <c r="R12" s="210">
        <f t="shared" si="0"/>
        <v>227868</v>
      </c>
      <c r="S12" s="18">
        <f>S9-S11</f>
        <v>64972</v>
      </c>
      <c r="T12" s="18">
        <f t="shared" si="0"/>
        <v>69764</v>
      </c>
      <c r="U12" s="18">
        <f t="shared" si="0"/>
        <v>82668</v>
      </c>
      <c r="V12" s="18">
        <f t="shared" ref="V12:AE12" si="1">V9-V11</f>
        <v>81618</v>
      </c>
      <c r="W12" s="210">
        <f t="shared" si="1"/>
        <v>299022</v>
      </c>
      <c r="X12" s="18">
        <f t="shared" si="1"/>
        <v>84723</v>
      </c>
      <c r="Y12" s="18">
        <f t="shared" si="1"/>
        <v>92211</v>
      </c>
      <c r="Z12" s="18">
        <f t="shared" si="1"/>
        <v>102047</v>
      </c>
      <c r="AA12" s="18">
        <f t="shared" si="1"/>
        <v>102249</v>
      </c>
      <c r="AB12" s="210">
        <f t="shared" si="1"/>
        <v>381230</v>
      </c>
      <c r="AC12" s="18">
        <f t="shared" si="1"/>
        <v>101222</v>
      </c>
      <c r="AD12" s="18">
        <f t="shared" si="1"/>
        <v>104795</v>
      </c>
      <c r="AE12" s="18">
        <f t="shared" si="1"/>
        <v>115328</v>
      </c>
      <c r="AF12" s="18">
        <f t="shared" ref="AF12:AH12" si="2">AF9-AF11</f>
        <v>105154</v>
      </c>
      <c r="AG12" s="210">
        <f t="shared" si="2"/>
        <v>426499</v>
      </c>
      <c r="AH12" s="272">
        <f t="shared" si="2"/>
        <v>108448</v>
      </c>
      <c r="AI12" s="18">
        <f t="shared" ref="AI12:AJ12" si="3">AI9-AI11</f>
        <v>118659</v>
      </c>
      <c r="AJ12" s="18">
        <f t="shared" si="3"/>
        <v>128935</v>
      </c>
      <c r="AK12" s="18">
        <f t="shared" ref="AK12:AL12" si="4">AK9-AK11</f>
        <v>124130</v>
      </c>
      <c r="AL12" s="210">
        <f t="shared" si="4"/>
        <v>480172</v>
      </c>
      <c r="AM12" s="18">
        <f t="shared" ref="AM12" si="5">AM9-AM11</f>
        <v>124212</v>
      </c>
    </row>
    <row r="13" spans="2:39">
      <c r="B13" s="19" t="s">
        <v>122</v>
      </c>
      <c r="C13" s="211">
        <f>C12/C9</f>
        <v>0.42792401007095443</v>
      </c>
      <c r="D13" s="20">
        <v>0.48540325512757448</v>
      </c>
      <c r="E13" s="20">
        <v>0.55549589913539332</v>
      </c>
      <c r="F13" s="20">
        <v>0.58515586678168496</v>
      </c>
      <c r="G13" s="20">
        <v>0.6047168244477662</v>
      </c>
      <c r="H13" s="211">
        <v>0.56203742827156622</v>
      </c>
      <c r="I13" s="20">
        <v>0.6213603111843895</v>
      </c>
      <c r="J13" s="20">
        <v>0.62250817749799425</v>
      </c>
      <c r="K13" s="20">
        <v>0.56463928218842552</v>
      </c>
      <c r="L13" s="20">
        <v>0.51785075846570305</v>
      </c>
      <c r="M13" s="211">
        <v>0.57734752468314543</v>
      </c>
      <c r="N13" s="20">
        <f t="shared" ref="N13:U13" si="6">N12/N9</f>
        <v>0.55853158972743033</v>
      </c>
      <c r="O13" s="20">
        <f t="shared" si="6"/>
        <v>0.54006412034212303</v>
      </c>
      <c r="P13" s="20">
        <f t="shared" si="6"/>
        <v>0.62857450326266673</v>
      </c>
      <c r="Q13" s="20">
        <f t="shared" si="6"/>
        <v>0.65135618395284811</v>
      </c>
      <c r="R13" s="211">
        <f t="shared" si="6"/>
        <v>0.59875135322619633</v>
      </c>
      <c r="S13" s="20">
        <f t="shared" si="6"/>
        <v>0.65339863431117184</v>
      </c>
      <c r="T13" s="20">
        <f t="shared" si="6"/>
        <v>0.66657112009248909</v>
      </c>
      <c r="U13" s="20">
        <f t="shared" si="6"/>
        <v>0.69032091054086331</v>
      </c>
      <c r="V13" s="20">
        <f t="shared" ref="V13:AE13" si="7">V12/V9</f>
        <v>0.68485840151038391</v>
      </c>
      <c r="W13" s="211">
        <f t="shared" si="7"/>
        <v>0.6749536144605508</v>
      </c>
      <c r="X13" s="20">
        <f t="shared" si="7"/>
        <v>0.71173070784119352</v>
      </c>
      <c r="Y13" s="20">
        <f t="shared" si="7"/>
        <v>0.7244166863068584</v>
      </c>
      <c r="Z13" s="20">
        <f t="shared" si="7"/>
        <v>0.72577593809564456</v>
      </c>
      <c r="AA13" s="20">
        <f t="shared" si="7"/>
        <v>0.7214605750573293</v>
      </c>
      <c r="AB13" s="211">
        <f t="shared" si="7"/>
        <v>0.72112920097530153</v>
      </c>
      <c r="AC13" s="20">
        <f t="shared" si="7"/>
        <v>0.71161322525537285</v>
      </c>
      <c r="AD13" s="20">
        <f t="shared" si="7"/>
        <v>0.71241136921393078</v>
      </c>
      <c r="AE13" s="20">
        <f t="shared" si="7"/>
        <v>0.72709390662925955</v>
      </c>
      <c r="AF13" s="20">
        <f t="shared" ref="AF13:AH13" si="8">AF12/AF9</f>
        <v>0.70750743476915212</v>
      </c>
      <c r="AG13" s="211">
        <f t="shared" si="8"/>
        <v>0.71490303947648526</v>
      </c>
      <c r="AH13" s="273">
        <f t="shared" si="8"/>
        <v>0.70389241184144768</v>
      </c>
      <c r="AI13" s="284">
        <f t="shared" ref="AI13:AJ13" si="9">AI12/AI9</f>
        <v>0.74221716258733605</v>
      </c>
      <c r="AJ13" s="284">
        <f t="shared" si="9"/>
        <v>0.74156405109594004</v>
      </c>
      <c r="AK13" s="284">
        <f t="shared" ref="AK13:AL13" si="10">AK12/AK9</f>
        <v>0.72230756697623533</v>
      </c>
      <c r="AL13" s="211">
        <f t="shared" si="10"/>
        <v>0.72790721294725624</v>
      </c>
      <c r="AM13" s="284">
        <f t="shared" ref="AM13" si="11">AM12/AM9</f>
        <v>0.70590642244588286</v>
      </c>
    </row>
    <row r="14" spans="2:39">
      <c r="B14" s="19"/>
      <c r="C14" s="210"/>
      <c r="D14" s="18"/>
      <c r="E14" s="18"/>
      <c r="F14" s="18"/>
      <c r="G14" s="18"/>
      <c r="H14" s="210"/>
      <c r="I14" s="18"/>
      <c r="J14" s="18"/>
      <c r="K14" s="18"/>
      <c r="L14" s="18"/>
      <c r="M14" s="210"/>
      <c r="N14" s="18"/>
      <c r="O14" s="18"/>
      <c r="P14" s="18"/>
      <c r="Q14" s="18"/>
      <c r="R14" s="210"/>
      <c r="S14" s="18"/>
      <c r="T14" s="18"/>
      <c r="U14" s="18"/>
      <c r="V14" s="18"/>
      <c r="W14" s="210"/>
      <c r="X14" s="18"/>
      <c r="Y14" s="18"/>
      <c r="Z14" s="18"/>
      <c r="AA14" s="18"/>
      <c r="AB14" s="210"/>
      <c r="AC14" s="18"/>
      <c r="AD14" s="18"/>
      <c r="AE14" s="18"/>
      <c r="AF14" s="18"/>
      <c r="AG14" s="210"/>
      <c r="AH14" s="272"/>
      <c r="AI14" s="18"/>
      <c r="AJ14" s="18"/>
      <c r="AK14" s="18"/>
      <c r="AL14" s="210"/>
      <c r="AM14" s="18"/>
    </row>
    <row r="15" spans="2:39">
      <c r="B15" s="12" t="s">
        <v>123</v>
      </c>
      <c r="C15" s="210"/>
      <c r="D15" s="18"/>
      <c r="E15" s="18"/>
      <c r="F15" s="18"/>
      <c r="G15" s="18"/>
      <c r="H15" s="210"/>
      <c r="I15" s="18"/>
      <c r="J15" s="18"/>
      <c r="K15" s="18"/>
      <c r="L15" s="18"/>
      <c r="M15" s="210"/>
      <c r="N15" s="18"/>
      <c r="O15" s="18"/>
      <c r="P15" s="18"/>
      <c r="Q15" s="18"/>
      <c r="R15" s="210"/>
      <c r="S15" s="18"/>
      <c r="T15" s="18"/>
      <c r="U15" s="18"/>
      <c r="V15" s="18"/>
      <c r="W15" s="210"/>
      <c r="X15" s="18"/>
      <c r="Y15" s="18"/>
      <c r="Z15" s="18"/>
      <c r="AA15" s="18"/>
      <c r="AB15" s="210"/>
      <c r="AC15" s="18"/>
      <c r="AD15" s="18"/>
      <c r="AE15" s="18"/>
      <c r="AF15" s="18"/>
      <c r="AG15" s="210"/>
      <c r="AH15" s="272"/>
      <c r="AI15" s="18"/>
      <c r="AJ15" s="18"/>
      <c r="AK15" s="18"/>
      <c r="AL15" s="210"/>
      <c r="AM15" s="18"/>
    </row>
    <row r="16" spans="2:39">
      <c r="B16" s="12" t="s">
        <v>124</v>
      </c>
      <c r="C16" s="210">
        <v>49367</v>
      </c>
      <c r="D16" s="15">
        <v>14840</v>
      </c>
      <c r="E16" s="18">
        <v>15599</v>
      </c>
      <c r="F16" s="18">
        <v>14311</v>
      </c>
      <c r="G16" s="15">
        <v>15963</v>
      </c>
      <c r="H16" s="208">
        <v>60713</v>
      </c>
      <c r="I16" s="18">
        <v>16970</v>
      </c>
      <c r="J16" s="18">
        <v>16940</v>
      </c>
      <c r="K16" s="18">
        <v>20469</v>
      </c>
      <c r="L16" s="18">
        <v>31318</v>
      </c>
      <c r="M16" s="208">
        <v>85697</v>
      </c>
      <c r="N16" s="18">
        <v>23722</v>
      </c>
      <c r="O16" s="18">
        <v>26445</v>
      </c>
      <c r="P16" s="18">
        <v>27403</v>
      </c>
      <c r="Q16" s="18">
        <v>28411</v>
      </c>
      <c r="R16" s="210">
        <f>Q16+P16+O16+N16</f>
        <v>105981</v>
      </c>
      <c r="S16" s="18">
        <v>26989</v>
      </c>
      <c r="T16" s="18">
        <v>31035</v>
      </c>
      <c r="U16" s="18">
        <v>30608</v>
      </c>
      <c r="V16" s="18">
        <v>46479</v>
      </c>
      <c r="W16" s="210">
        <f>V16+U16+T16+S16</f>
        <v>135111</v>
      </c>
      <c r="X16" s="18">
        <v>34776</v>
      </c>
      <c r="Y16" s="18">
        <v>35788</v>
      </c>
      <c r="Z16" s="18">
        <v>41870</v>
      </c>
      <c r="AA16" s="18">
        <v>45501</v>
      </c>
      <c r="AB16" s="210">
        <f>AA16+Z16+Y16+X16</f>
        <v>157935</v>
      </c>
      <c r="AC16" s="18">
        <v>47661</v>
      </c>
      <c r="AD16" s="18">
        <v>46139</v>
      </c>
      <c r="AE16" s="18">
        <v>43175</v>
      </c>
      <c r="AF16" s="18">
        <v>52220</v>
      </c>
      <c r="AG16" s="210">
        <f>AC16+AD16+AE16+AF16</f>
        <v>189195</v>
      </c>
      <c r="AH16" s="272">
        <v>34519</v>
      </c>
      <c r="AI16" s="18">
        <v>33733</v>
      </c>
      <c r="AJ16" s="18">
        <v>37788</v>
      </c>
      <c r="AK16" s="18">
        <v>45161</v>
      </c>
      <c r="AL16" s="210">
        <f>AH16+AI16+AJ16+AK16</f>
        <v>151201</v>
      </c>
      <c r="AM16" s="18">
        <v>44118</v>
      </c>
    </row>
    <row r="17" spans="2:39">
      <c r="B17" s="12" t="s">
        <v>125</v>
      </c>
      <c r="C17" s="210">
        <v>59258</v>
      </c>
      <c r="D17" s="15">
        <v>24091</v>
      </c>
      <c r="E17" s="18">
        <v>25981</v>
      </c>
      <c r="F17" s="18">
        <v>27832</v>
      </c>
      <c r="G17" s="15">
        <v>30735</v>
      </c>
      <c r="H17" s="208">
        <v>108639</v>
      </c>
      <c r="I17" s="18">
        <v>33323</v>
      </c>
      <c r="J17" s="18">
        <v>35940</v>
      </c>
      <c r="K17" s="18">
        <v>40054</v>
      </c>
      <c r="L17" s="18">
        <v>49223</v>
      </c>
      <c r="M17" s="208">
        <v>158540</v>
      </c>
      <c r="N17" s="18">
        <v>43144</v>
      </c>
      <c r="O17" s="18">
        <v>45204</v>
      </c>
      <c r="P17" s="18">
        <v>51993</v>
      </c>
      <c r="Q17" s="18">
        <v>48564</v>
      </c>
      <c r="R17" s="210">
        <f>Q17+P17+O17+N17</f>
        <v>188905</v>
      </c>
      <c r="S17" s="18">
        <v>38627</v>
      </c>
      <c r="T17" s="18">
        <v>41705</v>
      </c>
      <c r="U17" s="18">
        <v>43904</v>
      </c>
      <c r="V17" s="18">
        <v>53307</v>
      </c>
      <c r="W17" s="210">
        <f>V17+U17+T17+S17</f>
        <v>177543</v>
      </c>
      <c r="X17" s="18">
        <v>41979</v>
      </c>
      <c r="Y17" s="18">
        <v>39509</v>
      </c>
      <c r="Z17" s="18">
        <v>46324</v>
      </c>
      <c r="AA17" s="18">
        <v>54951</v>
      </c>
      <c r="AB17" s="210">
        <f>AA17+Z17+Y17+X17</f>
        <v>182763</v>
      </c>
      <c r="AC17" s="18">
        <v>51280</v>
      </c>
      <c r="AD17" s="18">
        <v>45949</v>
      </c>
      <c r="AE17" s="18">
        <v>47702</v>
      </c>
      <c r="AF17" s="18">
        <v>57506</v>
      </c>
      <c r="AG17" s="210">
        <f>AC17+AD17+AE17+AF17</f>
        <v>202437</v>
      </c>
      <c r="AH17" s="272">
        <v>44879</v>
      </c>
      <c r="AI17" s="18">
        <v>44135</v>
      </c>
      <c r="AJ17" s="18">
        <v>46203</v>
      </c>
      <c r="AK17" s="18">
        <v>60476</v>
      </c>
      <c r="AL17" s="210">
        <f>AH17+AI17+AJ17+AK17</f>
        <v>195693</v>
      </c>
      <c r="AM17" s="18">
        <v>54175</v>
      </c>
    </row>
    <row r="18" spans="2:39">
      <c r="B18" s="12" t="s">
        <v>126</v>
      </c>
      <c r="C18" s="210">
        <v>92898</v>
      </c>
      <c r="D18" s="15">
        <v>23587</v>
      </c>
      <c r="E18" s="18">
        <v>23724</v>
      </c>
      <c r="F18" s="18">
        <v>20929</v>
      </c>
      <c r="G18" s="15">
        <v>16914</v>
      </c>
      <c r="H18" s="208">
        <v>85154</v>
      </c>
      <c r="I18" s="18">
        <v>18125</v>
      </c>
      <c r="J18" s="18">
        <v>25176</v>
      </c>
      <c r="K18" s="18">
        <v>27828</v>
      </c>
      <c r="L18" s="18">
        <v>27749</v>
      </c>
      <c r="M18" s="208">
        <v>98878</v>
      </c>
      <c r="N18" s="18">
        <v>25318</v>
      </c>
      <c r="O18" s="18">
        <v>27262</v>
      </c>
      <c r="P18" s="18">
        <v>26107</v>
      </c>
      <c r="Q18" s="18">
        <v>30216</v>
      </c>
      <c r="R18" s="210">
        <f>Q18+P18+O18+N18</f>
        <v>108903</v>
      </c>
      <c r="S18" s="18">
        <v>23368</v>
      </c>
      <c r="T18" s="18">
        <v>24495</v>
      </c>
      <c r="U18" s="18">
        <v>23943</v>
      </c>
      <c r="V18" s="18">
        <v>32395</v>
      </c>
      <c r="W18" s="210">
        <f>V18+U18+T18+S18</f>
        <v>104201</v>
      </c>
      <c r="X18" s="18">
        <v>24291</v>
      </c>
      <c r="Y18" s="18">
        <v>23078</v>
      </c>
      <c r="Z18" s="18">
        <v>27639</v>
      </c>
      <c r="AA18" s="18">
        <v>29583</v>
      </c>
      <c r="AB18" s="210">
        <f>AA18+Z18+Y18+X18</f>
        <v>104591</v>
      </c>
      <c r="AC18" s="18">
        <v>27144</v>
      </c>
      <c r="AD18" s="18">
        <v>28718</v>
      </c>
      <c r="AE18" s="18">
        <f>32545+4112</f>
        <v>36657</v>
      </c>
      <c r="AF18" s="18">
        <f>30574+3663-1405</f>
        <v>32832</v>
      </c>
      <c r="AG18" s="210">
        <f>AC18+AD18+AE18+AF18</f>
        <v>125351</v>
      </c>
      <c r="AH18" s="272">
        <v>26664</v>
      </c>
      <c r="AI18" s="18">
        <v>26009</v>
      </c>
      <c r="AJ18" s="18">
        <v>27241</v>
      </c>
      <c r="AK18" s="18">
        <v>30252</v>
      </c>
      <c r="AL18" s="210">
        <f>AH18+AI18+AJ18+AK18</f>
        <v>110166</v>
      </c>
      <c r="AM18" s="18">
        <v>30961</v>
      </c>
    </row>
    <row r="19" spans="2:39">
      <c r="B19" s="16" t="s">
        <v>127</v>
      </c>
      <c r="C19" s="212">
        <v>4673</v>
      </c>
      <c r="D19" s="22">
        <v>-3</v>
      </c>
      <c r="E19" s="22">
        <v>2833</v>
      </c>
      <c r="F19" s="22">
        <v>-788</v>
      </c>
      <c r="G19" s="22">
        <v>681</v>
      </c>
      <c r="H19" s="212">
        <v>2723</v>
      </c>
      <c r="I19" s="21">
        <v>1</v>
      </c>
      <c r="J19" s="21">
        <v>489</v>
      </c>
      <c r="K19" s="21">
        <v>5043</v>
      </c>
      <c r="L19" s="21">
        <v>14400</v>
      </c>
      <c r="M19" s="209">
        <v>19933</v>
      </c>
      <c r="N19" s="21">
        <v>2276</v>
      </c>
      <c r="O19" s="21">
        <v>45</v>
      </c>
      <c r="P19" s="21">
        <v>233</v>
      </c>
      <c r="Q19" s="232">
        <v>2447</v>
      </c>
      <c r="R19" s="212">
        <f>Q19+P19+O19+N19</f>
        <v>5001</v>
      </c>
      <c r="S19" s="21">
        <v>1995</v>
      </c>
      <c r="T19" s="30">
        <v>-619</v>
      </c>
      <c r="U19" s="30">
        <v>-6</v>
      </c>
      <c r="V19" s="30">
        <v>1345</v>
      </c>
      <c r="W19" s="212">
        <f>V19+U19+T19+S19</f>
        <v>2715</v>
      </c>
      <c r="X19" s="22">
        <f>1278</f>
        <v>1278</v>
      </c>
      <c r="Y19" s="22">
        <v>18</v>
      </c>
      <c r="Z19" s="33">
        <v>0</v>
      </c>
      <c r="AA19" s="30">
        <v>183</v>
      </c>
      <c r="AB19" s="212">
        <f>AA19+Z19+Y19+X19</f>
        <v>1479</v>
      </c>
      <c r="AC19" s="245">
        <v>739</v>
      </c>
      <c r="AD19" s="245">
        <v>13111</v>
      </c>
      <c r="AE19" s="245">
        <v>11743</v>
      </c>
      <c r="AF19" s="245">
        <v>9723</v>
      </c>
      <c r="AG19" s="212">
        <f>AC19+AD19+AE19+AF19</f>
        <v>35316</v>
      </c>
      <c r="AH19" s="274">
        <v>116</v>
      </c>
      <c r="AI19" s="245">
        <v>6574</v>
      </c>
      <c r="AJ19" s="245">
        <v>2502</v>
      </c>
      <c r="AK19" s="245">
        <v>2516</v>
      </c>
      <c r="AL19" s="212">
        <f>AH19+AI19+AJ19+AK19</f>
        <v>11708</v>
      </c>
      <c r="AM19" s="245">
        <v>206</v>
      </c>
    </row>
    <row r="20" spans="2:39">
      <c r="B20" s="12" t="s">
        <v>128</v>
      </c>
      <c r="C20" s="210">
        <f>SUM(C16:C19)</f>
        <v>206196</v>
      </c>
      <c r="D20" s="18">
        <v>62515</v>
      </c>
      <c r="E20" s="18">
        <v>68137</v>
      </c>
      <c r="F20" s="18">
        <v>62284</v>
      </c>
      <c r="G20" s="18">
        <v>64293</v>
      </c>
      <c r="H20" s="210">
        <v>257229</v>
      </c>
      <c r="I20" s="18">
        <v>68419</v>
      </c>
      <c r="J20" s="18">
        <v>78545</v>
      </c>
      <c r="K20" s="18">
        <v>93394</v>
      </c>
      <c r="L20" s="18">
        <v>122690</v>
      </c>
      <c r="M20" s="210">
        <v>363048</v>
      </c>
      <c r="N20" s="18">
        <f t="shared" ref="N20:S20" si="12">SUM(N16:N19)</f>
        <v>94460</v>
      </c>
      <c r="O20" s="18">
        <f t="shared" si="12"/>
        <v>98956</v>
      </c>
      <c r="P20" s="18">
        <f t="shared" si="12"/>
        <v>105736</v>
      </c>
      <c r="Q20" s="18">
        <f>SUM(Q16:Q19)</f>
        <v>109638</v>
      </c>
      <c r="R20" s="210">
        <f>SUM(R16:R19)</f>
        <v>408790</v>
      </c>
      <c r="S20" s="18">
        <f t="shared" si="12"/>
        <v>90979</v>
      </c>
      <c r="T20" s="18">
        <f t="shared" ref="T20:AE20" si="13">SUM(T16:T19)</f>
        <v>96616</v>
      </c>
      <c r="U20" s="18">
        <f t="shared" si="13"/>
        <v>98449</v>
      </c>
      <c r="V20" s="18">
        <f t="shared" si="13"/>
        <v>133526</v>
      </c>
      <c r="W20" s="210">
        <f t="shared" si="13"/>
        <v>419570</v>
      </c>
      <c r="X20" s="18">
        <f t="shared" si="13"/>
        <v>102324</v>
      </c>
      <c r="Y20" s="18">
        <f t="shared" si="13"/>
        <v>98393</v>
      </c>
      <c r="Z20" s="18">
        <f t="shared" si="13"/>
        <v>115833</v>
      </c>
      <c r="AA20" s="18">
        <f t="shared" si="13"/>
        <v>130218</v>
      </c>
      <c r="AB20" s="210">
        <f t="shared" si="13"/>
        <v>446768</v>
      </c>
      <c r="AC20" s="18">
        <f t="shared" si="13"/>
        <v>126824</v>
      </c>
      <c r="AD20" s="18">
        <f t="shared" si="13"/>
        <v>133917</v>
      </c>
      <c r="AE20" s="18">
        <f t="shared" si="13"/>
        <v>139277</v>
      </c>
      <c r="AF20" s="18">
        <f t="shared" ref="AF20:AH20" si="14">SUM(AF16:AF19)</f>
        <v>152281</v>
      </c>
      <c r="AG20" s="210">
        <f t="shared" si="14"/>
        <v>552299</v>
      </c>
      <c r="AH20" s="272">
        <f t="shared" si="14"/>
        <v>106178</v>
      </c>
      <c r="AI20" s="18">
        <f t="shared" ref="AI20:AJ20" si="15">SUM(AI16:AI19)</f>
        <v>110451</v>
      </c>
      <c r="AJ20" s="18">
        <f t="shared" si="15"/>
        <v>113734</v>
      </c>
      <c r="AK20" s="18">
        <f t="shared" ref="AK20:AL20" si="16">SUM(AK16:AK19)</f>
        <v>138405</v>
      </c>
      <c r="AL20" s="210">
        <f t="shared" si="16"/>
        <v>468768</v>
      </c>
      <c r="AM20" s="18">
        <f t="shared" ref="AM20" si="17">SUM(AM16:AM19)</f>
        <v>129460</v>
      </c>
    </row>
    <row r="21" spans="2:39">
      <c r="B21" s="14"/>
      <c r="C21" s="213"/>
      <c r="D21" s="23"/>
      <c r="E21" s="23"/>
      <c r="F21" s="23"/>
      <c r="G21" s="23"/>
      <c r="H21" s="222"/>
      <c r="I21" s="23"/>
      <c r="J21" s="23"/>
      <c r="K21" s="23"/>
      <c r="L21" s="23"/>
      <c r="M21" s="213"/>
      <c r="N21" s="23"/>
      <c r="O21" s="23"/>
      <c r="P21" s="23"/>
      <c r="Q21" s="23"/>
      <c r="R21" s="213"/>
      <c r="S21" s="23"/>
      <c r="T21" s="23"/>
      <c r="U21" s="23"/>
      <c r="V21" s="23"/>
      <c r="W21" s="213"/>
      <c r="X21" s="23"/>
      <c r="Y21" s="23"/>
      <c r="Z21" s="23"/>
      <c r="AA21" s="23"/>
      <c r="AB21" s="213"/>
      <c r="AC21" s="23"/>
      <c r="AD21" s="23"/>
      <c r="AE21" s="23"/>
      <c r="AF21" s="23"/>
      <c r="AG21" s="213"/>
      <c r="AH21" s="275"/>
      <c r="AI21" s="23"/>
      <c r="AJ21" s="23"/>
      <c r="AK21" s="23"/>
      <c r="AL21" s="213"/>
      <c r="AM21" s="23"/>
    </row>
    <row r="22" spans="2:39">
      <c r="B22" s="14" t="s">
        <v>191</v>
      </c>
      <c r="C22" s="214">
        <f>C12-C20</f>
        <v>-131412</v>
      </c>
      <c r="D22" s="24">
        <v>-39819</v>
      </c>
      <c r="E22" s="24">
        <v>-38133</v>
      </c>
      <c r="F22" s="24">
        <v>-27689</v>
      </c>
      <c r="G22" s="24">
        <v>-27883</v>
      </c>
      <c r="H22" s="214">
        <v>-133524</v>
      </c>
      <c r="I22" s="24">
        <v>-29602</v>
      </c>
      <c r="J22" s="24">
        <v>-38199</v>
      </c>
      <c r="K22" s="24">
        <v>-48211</v>
      </c>
      <c r="L22" s="24">
        <v>-82134</v>
      </c>
      <c r="M22" s="214">
        <v>-198146</v>
      </c>
      <c r="N22" s="24">
        <f t="shared" ref="N22:S22" si="18">N12-N20</f>
        <v>-48375</v>
      </c>
      <c r="O22" s="24">
        <f t="shared" si="18"/>
        <v>-50273</v>
      </c>
      <c r="P22" s="24">
        <f t="shared" si="18"/>
        <v>-41485</v>
      </c>
      <c r="Q22" s="24">
        <f t="shared" si="18"/>
        <v>-40789</v>
      </c>
      <c r="R22" s="214">
        <f t="shared" si="18"/>
        <v>-180922</v>
      </c>
      <c r="S22" s="24">
        <f t="shared" si="18"/>
        <v>-26007</v>
      </c>
      <c r="T22" s="24">
        <f t="shared" ref="T22:AE22" si="19">T12-T20</f>
        <v>-26852</v>
      </c>
      <c r="U22" s="24">
        <f t="shared" si="19"/>
        <v>-15781</v>
      </c>
      <c r="V22" s="24">
        <f t="shared" si="19"/>
        <v>-51908</v>
      </c>
      <c r="W22" s="214">
        <f t="shared" si="19"/>
        <v>-120548</v>
      </c>
      <c r="X22" s="24">
        <f t="shared" si="19"/>
        <v>-17601</v>
      </c>
      <c r="Y22" s="24">
        <f t="shared" si="19"/>
        <v>-6182</v>
      </c>
      <c r="Z22" s="24">
        <f t="shared" si="19"/>
        <v>-13786</v>
      </c>
      <c r="AA22" s="24">
        <f t="shared" si="19"/>
        <v>-27969</v>
      </c>
      <c r="AB22" s="214">
        <f t="shared" si="19"/>
        <v>-65538</v>
      </c>
      <c r="AC22" s="24">
        <f t="shared" si="19"/>
        <v>-25602</v>
      </c>
      <c r="AD22" s="24">
        <f t="shared" si="19"/>
        <v>-29122</v>
      </c>
      <c r="AE22" s="24">
        <f t="shared" si="19"/>
        <v>-23949</v>
      </c>
      <c r="AF22" s="24">
        <f t="shared" ref="AF22:AH22" si="20">AF12-AF20</f>
        <v>-47127</v>
      </c>
      <c r="AG22" s="214">
        <f t="shared" si="20"/>
        <v>-125800</v>
      </c>
      <c r="AH22" s="276">
        <f t="shared" si="20"/>
        <v>2270</v>
      </c>
      <c r="AI22" s="24">
        <f t="shared" ref="AI22:AJ22" si="21">AI12-AI20</f>
        <v>8208</v>
      </c>
      <c r="AJ22" s="24">
        <f t="shared" si="21"/>
        <v>15201</v>
      </c>
      <c r="AK22" s="24">
        <f t="shared" ref="AK22:AL22" si="22">AK12-AK20</f>
        <v>-14275</v>
      </c>
      <c r="AL22" s="214">
        <f t="shared" si="22"/>
        <v>11404</v>
      </c>
      <c r="AM22" s="24">
        <f t="shared" ref="AM22" si="23">AM12-AM20</f>
        <v>-5248</v>
      </c>
    </row>
    <row r="23" spans="2:39">
      <c r="B23" s="25" t="s">
        <v>129</v>
      </c>
      <c r="C23" s="215">
        <f>C22/C9</f>
        <v>-0.75195696955825131</v>
      </c>
      <c r="D23" s="26">
        <v>-0.85161580084265454</v>
      </c>
      <c r="E23" s="26">
        <v>-0.70599670449706553</v>
      </c>
      <c r="F23" s="26">
        <v>-0.46834458145159924</v>
      </c>
      <c r="G23" s="26">
        <v>-0.46309583125726622</v>
      </c>
      <c r="H23" s="215">
        <v>-0.60664876579388549</v>
      </c>
      <c r="I23" s="26">
        <v>-0.4738518672664116</v>
      </c>
      <c r="J23" s="26">
        <v>-0.58938159600074058</v>
      </c>
      <c r="K23" s="26">
        <v>-0.60247934917084267</v>
      </c>
      <c r="L23" s="26">
        <v>-1.0487512130343735</v>
      </c>
      <c r="M23" s="215">
        <v>-0.69373993417827884</v>
      </c>
      <c r="N23" s="26">
        <f t="shared" ref="N23:S23" si="24">N22/N9</f>
        <v>-0.58628546496830725</v>
      </c>
      <c r="O23" s="26">
        <f t="shared" si="24"/>
        <v>-0.55770276116836581</v>
      </c>
      <c r="P23" s="26">
        <f t="shared" si="24"/>
        <v>-0.40585225549566117</v>
      </c>
      <c r="Q23" s="26">
        <f t="shared" si="24"/>
        <v>-0.38589038892725708</v>
      </c>
      <c r="R23" s="215">
        <f t="shared" si="24"/>
        <v>-0.4753949318394417</v>
      </c>
      <c r="S23" s="26">
        <f t="shared" si="24"/>
        <v>-0.26154248418596698</v>
      </c>
      <c r="T23" s="26">
        <f t="shared" ref="T23:AE23" si="25">T22/T9</f>
        <v>-0.25656166098164551</v>
      </c>
      <c r="U23" s="26">
        <f t="shared" si="25"/>
        <v>-0.13177957963474818</v>
      </c>
      <c r="V23" s="26">
        <f t="shared" si="25"/>
        <v>-0.43556114956996012</v>
      </c>
      <c r="W23" s="215">
        <f t="shared" si="25"/>
        <v>-0.27210141165529789</v>
      </c>
      <c r="X23" s="26">
        <f t="shared" si="25"/>
        <v>-0.14786034711604698</v>
      </c>
      <c r="Y23" s="26">
        <f t="shared" si="25"/>
        <v>-4.8566266006756224E-2</v>
      </c>
      <c r="Z23" s="26">
        <f t="shared" si="25"/>
        <v>-9.8048419675115933E-2</v>
      </c>
      <c r="AA23" s="26">
        <f t="shared" si="25"/>
        <v>-0.19734697477509261</v>
      </c>
      <c r="AB23" s="215">
        <f t="shared" si="25"/>
        <v>-0.12397074095301869</v>
      </c>
      <c r="AC23" s="26">
        <f t="shared" si="25"/>
        <v>-0.17998776741210465</v>
      </c>
      <c r="AD23" s="26">
        <f t="shared" si="25"/>
        <v>-0.19797551308982386</v>
      </c>
      <c r="AE23" s="26">
        <f t="shared" si="25"/>
        <v>-0.15098824196954891</v>
      </c>
      <c r="AF23" s="26">
        <f t="shared" ref="AF23:AH23" si="26">AF22/AF9</f>
        <v>-0.31708449396471683</v>
      </c>
      <c r="AG23" s="215">
        <f t="shared" si="26"/>
        <v>-0.21086755740609436</v>
      </c>
      <c r="AH23" s="277">
        <f t="shared" si="26"/>
        <v>1.4733658295958305E-2</v>
      </c>
      <c r="AI23" s="26">
        <f t="shared" ref="AI23:AJ23" si="27">AI22/AI9</f>
        <v>5.1341393998911619E-2</v>
      </c>
      <c r="AJ23" s="26">
        <f t="shared" si="27"/>
        <v>8.7427891113424472E-2</v>
      </c>
      <c r="AK23" s="26">
        <f t="shared" ref="AK23:AL23" si="28">AK22/AK9</f>
        <v>-8.3065661150292111E-2</v>
      </c>
      <c r="AL23" s="215">
        <f t="shared" si="28"/>
        <v>1.7287667453434415E-2</v>
      </c>
      <c r="AM23" s="26">
        <f t="shared" ref="AM23" si="29">AM22/AM9</f>
        <v>-2.9824790720671058E-2</v>
      </c>
    </row>
    <row r="24" spans="2:39">
      <c r="B24" s="14"/>
      <c r="C24" s="216"/>
      <c r="D24" s="27"/>
      <c r="E24" s="27"/>
      <c r="F24" s="27"/>
      <c r="G24" s="28"/>
      <c r="H24" s="223"/>
      <c r="I24" s="27"/>
      <c r="J24" s="27"/>
      <c r="K24" s="27"/>
      <c r="L24" s="27"/>
      <c r="M24" s="216"/>
      <c r="N24" s="27"/>
      <c r="O24" s="27"/>
      <c r="P24" s="27"/>
      <c r="Q24" s="27"/>
      <c r="R24" s="216"/>
      <c r="S24" s="27"/>
      <c r="T24" s="27"/>
      <c r="U24" s="27"/>
      <c r="V24" s="27"/>
      <c r="W24" s="216"/>
      <c r="X24" s="27"/>
      <c r="Y24" s="27"/>
      <c r="Z24" s="27"/>
      <c r="AA24" s="27"/>
      <c r="AB24" s="216"/>
      <c r="AC24" s="27"/>
      <c r="AD24" s="27"/>
      <c r="AE24" s="27"/>
      <c r="AF24" s="27"/>
      <c r="AG24" s="216"/>
      <c r="AH24" s="278"/>
      <c r="AI24" s="27"/>
      <c r="AJ24" s="27"/>
      <c r="AK24" s="27"/>
      <c r="AL24" s="216"/>
      <c r="AM24" s="27"/>
    </row>
    <row r="25" spans="2:39">
      <c r="B25" s="29" t="s">
        <v>207</v>
      </c>
      <c r="C25" s="217">
        <v>652</v>
      </c>
      <c r="D25" s="22">
        <v>-580</v>
      </c>
      <c r="E25" s="30">
        <v>263</v>
      </c>
      <c r="F25" s="30">
        <v>432</v>
      </c>
      <c r="G25" s="30">
        <v>387</v>
      </c>
      <c r="H25" s="217">
        <v>502</v>
      </c>
      <c r="I25" s="30">
        <v>356</v>
      </c>
      <c r="J25" s="30">
        <v>-281</v>
      </c>
      <c r="K25" s="30">
        <v>10404</v>
      </c>
      <c r="L25" s="30">
        <v>8311</v>
      </c>
      <c r="M25" s="209">
        <v>18790</v>
      </c>
      <c r="N25" s="30">
        <v>5882</v>
      </c>
      <c r="O25" s="30">
        <v>4780</v>
      </c>
      <c r="P25" s="30">
        <v>3158</v>
      </c>
      <c r="Q25" s="30">
        <v>1565</v>
      </c>
      <c r="R25" s="212">
        <f>Q25+P25+O25+N25</f>
        <v>15385</v>
      </c>
      <c r="S25" s="30">
        <v>463</v>
      </c>
      <c r="T25" s="30">
        <v>-225</v>
      </c>
      <c r="U25" s="30">
        <v>-86</v>
      </c>
      <c r="V25" s="30">
        <v>-404</v>
      </c>
      <c r="W25" s="236">
        <f>V25+U25+T25+S25</f>
        <v>-252</v>
      </c>
      <c r="X25" s="30">
        <v>30601</v>
      </c>
      <c r="Y25" s="30">
        <v>150</v>
      </c>
      <c r="Z25" s="30">
        <v>-241</v>
      </c>
      <c r="AA25" s="30">
        <v>-47</v>
      </c>
      <c r="AB25" s="244">
        <f>AA25+Z25+Y25+X25</f>
        <v>30463</v>
      </c>
      <c r="AC25" s="30">
        <v>699</v>
      </c>
      <c r="AD25" s="30">
        <v>2248</v>
      </c>
      <c r="AE25" s="30">
        <v>-736</v>
      </c>
      <c r="AF25" s="30">
        <v>4735</v>
      </c>
      <c r="AG25" s="212">
        <f>AC25+AD25+AE25+AF25</f>
        <v>6946</v>
      </c>
      <c r="AH25" s="279">
        <v>4849</v>
      </c>
      <c r="AI25" s="30">
        <v>6431</v>
      </c>
      <c r="AJ25" s="30">
        <v>6607</v>
      </c>
      <c r="AK25" s="30">
        <v>5070</v>
      </c>
      <c r="AL25" s="212">
        <f>AH25+AI25+AJ25+AK25</f>
        <v>22957</v>
      </c>
      <c r="AM25" s="30">
        <v>4444</v>
      </c>
    </row>
    <row r="26" spans="2:39">
      <c r="B26" s="14"/>
      <c r="C26" s="213"/>
      <c r="D26" s="23"/>
      <c r="E26" s="23"/>
      <c r="F26" s="23"/>
      <c r="G26" s="23"/>
      <c r="H26" s="213"/>
      <c r="I26" s="23"/>
      <c r="J26" s="23"/>
      <c r="K26" s="23"/>
      <c r="L26" s="23"/>
      <c r="M26" s="213"/>
      <c r="N26" s="23"/>
      <c r="O26" s="23"/>
      <c r="P26" s="23"/>
      <c r="Q26" s="23"/>
      <c r="R26" s="213"/>
      <c r="S26" s="23"/>
      <c r="T26" s="23"/>
      <c r="U26" s="23"/>
      <c r="V26" s="23"/>
      <c r="W26" s="213"/>
      <c r="X26" s="23"/>
      <c r="Y26" s="23"/>
      <c r="Z26" s="23"/>
      <c r="AA26" s="23"/>
      <c r="AB26" s="213"/>
      <c r="AC26" s="23"/>
      <c r="AD26" s="23"/>
      <c r="AE26" s="23"/>
      <c r="AF26" s="23"/>
      <c r="AG26" s="213"/>
      <c r="AH26" s="275"/>
      <c r="AI26" s="23"/>
      <c r="AJ26" s="23"/>
      <c r="AK26" s="23"/>
      <c r="AL26" s="213"/>
      <c r="AM26" s="23"/>
    </row>
    <row r="27" spans="2:39">
      <c r="B27" s="14" t="s">
        <v>193</v>
      </c>
      <c r="C27" s="214">
        <v>-130760</v>
      </c>
      <c r="D27" s="24">
        <v>-40399</v>
      </c>
      <c r="E27" s="24">
        <v>-37870</v>
      </c>
      <c r="F27" s="24">
        <v>-27257</v>
      </c>
      <c r="G27" s="24">
        <v>-27496</v>
      </c>
      <c r="H27" s="214">
        <v>-133022</v>
      </c>
      <c r="I27" s="24">
        <v>-29246</v>
      </c>
      <c r="J27" s="24">
        <v>-38480</v>
      </c>
      <c r="K27" s="24">
        <v>-37807</v>
      </c>
      <c r="L27" s="24">
        <v>-73823</v>
      </c>
      <c r="M27" s="214">
        <v>-179356</v>
      </c>
      <c r="N27" s="24">
        <f t="shared" ref="N27:T27" si="30">N22+N25</f>
        <v>-42493</v>
      </c>
      <c r="O27" s="24">
        <f t="shared" si="30"/>
        <v>-45493</v>
      </c>
      <c r="P27" s="24">
        <f t="shared" si="30"/>
        <v>-38327</v>
      </c>
      <c r="Q27" s="24">
        <f t="shared" si="30"/>
        <v>-39224</v>
      </c>
      <c r="R27" s="214">
        <f>R22+R25</f>
        <v>-165537</v>
      </c>
      <c r="S27" s="24">
        <f t="shared" si="30"/>
        <v>-25544</v>
      </c>
      <c r="T27" s="24">
        <f t="shared" si="30"/>
        <v>-27077</v>
      </c>
      <c r="U27" s="24">
        <f t="shared" ref="U27:AE27" si="31">U22+U25</f>
        <v>-15867</v>
      </c>
      <c r="V27" s="24">
        <f t="shared" si="31"/>
        <v>-52312</v>
      </c>
      <c r="W27" s="214">
        <f t="shared" si="31"/>
        <v>-120800</v>
      </c>
      <c r="X27" s="24">
        <f t="shared" si="31"/>
        <v>13000</v>
      </c>
      <c r="Y27" s="24">
        <f t="shared" si="31"/>
        <v>-6032</v>
      </c>
      <c r="Z27" s="24">
        <f t="shared" si="31"/>
        <v>-14027</v>
      </c>
      <c r="AA27" s="24">
        <f t="shared" si="31"/>
        <v>-28016</v>
      </c>
      <c r="AB27" s="214">
        <f t="shared" si="31"/>
        <v>-35075</v>
      </c>
      <c r="AC27" s="24">
        <f t="shared" si="31"/>
        <v>-24903</v>
      </c>
      <c r="AD27" s="24">
        <f t="shared" si="31"/>
        <v>-26874</v>
      </c>
      <c r="AE27" s="24">
        <f t="shared" si="31"/>
        <v>-24685</v>
      </c>
      <c r="AF27" s="24">
        <f t="shared" ref="AF27:AH27" si="32">AF22+AF25</f>
        <v>-42392</v>
      </c>
      <c r="AG27" s="214">
        <f t="shared" si="32"/>
        <v>-118854</v>
      </c>
      <c r="AH27" s="276">
        <f t="shared" si="32"/>
        <v>7119</v>
      </c>
      <c r="AI27" s="24">
        <f t="shared" ref="AI27:AJ27" si="33">AI22+AI25</f>
        <v>14639</v>
      </c>
      <c r="AJ27" s="24">
        <f t="shared" si="33"/>
        <v>21808</v>
      </c>
      <c r="AK27" s="24">
        <f t="shared" ref="AK27:AL27" si="34">AK22+AK25</f>
        <v>-9205</v>
      </c>
      <c r="AL27" s="214">
        <f t="shared" si="34"/>
        <v>34361</v>
      </c>
      <c r="AM27" s="24">
        <f t="shared" ref="AM27" si="35">AM22+AM25</f>
        <v>-804</v>
      </c>
    </row>
    <row r="28" spans="2:39">
      <c r="B28" s="14"/>
      <c r="C28" s="214"/>
      <c r="D28" s="24"/>
      <c r="E28" s="24"/>
      <c r="F28" s="24"/>
      <c r="G28" s="24"/>
      <c r="H28" s="214"/>
      <c r="I28" s="24"/>
      <c r="J28" s="24"/>
      <c r="K28" s="24"/>
      <c r="L28" s="24"/>
      <c r="M28" s="214"/>
      <c r="N28" s="24"/>
      <c r="O28" s="24"/>
      <c r="P28" s="24"/>
      <c r="Q28" s="24"/>
      <c r="R28" s="214"/>
      <c r="S28" s="24"/>
      <c r="T28" s="24"/>
      <c r="U28" s="24"/>
      <c r="V28" s="24"/>
      <c r="W28" s="214"/>
      <c r="X28" s="24"/>
      <c r="Y28" s="24"/>
      <c r="Z28" s="24"/>
      <c r="AA28" s="24"/>
      <c r="AB28" s="214"/>
      <c r="AC28" s="24"/>
      <c r="AD28" s="24"/>
      <c r="AE28" s="24"/>
      <c r="AF28" s="24"/>
      <c r="AG28" s="214"/>
      <c r="AH28" s="276"/>
      <c r="AI28" s="24"/>
      <c r="AJ28" s="24"/>
      <c r="AK28" s="24"/>
      <c r="AL28" s="214"/>
      <c r="AM28" s="24"/>
    </row>
    <row r="29" spans="2:39">
      <c r="B29" s="29" t="s">
        <v>6</v>
      </c>
      <c r="C29" s="218">
        <v>-45184</v>
      </c>
      <c r="D29" s="30">
        <v>-14184</v>
      </c>
      <c r="E29" s="22">
        <v>-12679</v>
      </c>
      <c r="F29" s="22">
        <v>-30374</v>
      </c>
      <c r="G29" s="22">
        <v>-8486</v>
      </c>
      <c r="H29" s="218">
        <v>-65723</v>
      </c>
      <c r="I29" s="22">
        <v>-1428</v>
      </c>
      <c r="J29" s="22">
        <v>2700</v>
      </c>
      <c r="K29" s="22">
        <v>-22546</v>
      </c>
      <c r="L29" s="22">
        <v>-24135</v>
      </c>
      <c r="M29" s="217">
        <v>-45409</v>
      </c>
      <c r="N29" s="22">
        <v>-353</v>
      </c>
      <c r="O29" s="22">
        <v>-5291</v>
      </c>
      <c r="P29" s="22">
        <v>-287</v>
      </c>
      <c r="Q29" s="30">
        <v>-34345</v>
      </c>
      <c r="R29" s="218">
        <f>Q29+P29+O29+N29</f>
        <v>-40276</v>
      </c>
      <c r="S29" s="22">
        <v>-3816</v>
      </c>
      <c r="T29" s="30">
        <v>-3109</v>
      </c>
      <c r="U29" s="30">
        <v>-4142</v>
      </c>
      <c r="V29" s="30">
        <v>-19465</v>
      </c>
      <c r="W29" s="218">
        <f>V29+U29+T29+S29</f>
        <v>-30532</v>
      </c>
      <c r="X29" s="22">
        <v>-4365</v>
      </c>
      <c r="Y29" s="22">
        <v>399</v>
      </c>
      <c r="Z29" s="22">
        <v>1348</v>
      </c>
      <c r="AA29" s="30">
        <v>1376</v>
      </c>
      <c r="AB29" s="218">
        <f>AA29+Z29+Y29+X29</f>
        <v>-1242</v>
      </c>
      <c r="AC29" s="30">
        <v>2315</v>
      </c>
      <c r="AD29" s="30">
        <v>3562</v>
      </c>
      <c r="AE29" s="30">
        <v>5835</v>
      </c>
      <c r="AF29" s="30">
        <v>-6460</v>
      </c>
      <c r="AG29" s="212">
        <f>AC29+AD29+AE29+AF29</f>
        <v>5252</v>
      </c>
      <c r="AH29" s="279">
        <v>8705</v>
      </c>
      <c r="AI29" s="30">
        <v>10163</v>
      </c>
      <c r="AJ29" s="30">
        <v>8429</v>
      </c>
      <c r="AK29" s="30">
        <v>-3027</v>
      </c>
      <c r="AL29" s="212">
        <f>AH29+AI29+AJ29+AK29</f>
        <v>24270</v>
      </c>
      <c r="AM29" s="30">
        <v>6685</v>
      </c>
    </row>
    <row r="30" spans="2:39">
      <c r="B30" s="14"/>
      <c r="C30" s="213"/>
      <c r="D30" s="23"/>
      <c r="E30" s="23"/>
      <c r="F30" s="23"/>
      <c r="G30" s="23"/>
      <c r="H30" s="213"/>
      <c r="I30" s="23"/>
      <c r="J30" s="23"/>
      <c r="K30" s="23"/>
      <c r="L30" s="23"/>
      <c r="M30" s="213"/>
      <c r="N30" s="23"/>
      <c r="O30" s="23"/>
      <c r="P30" s="23"/>
      <c r="Q30" s="23"/>
      <c r="R30" s="213"/>
      <c r="S30" s="23"/>
      <c r="T30" s="23"/>
      <c r="U30" s="23"/>
      <c r="V30" s="23"/>
      <c r="W30" s="213"/>
      <c r="X30" s="23"/>
      <c r="Y30" s="23"/>
      <c r="Z30" s="23"/>
      <c r="AA30" s="23"/>
      <c r="AB30" s="213"/>
      <c r="AC30" s="23"/>
      <c r="AD30" s="23"/>
      <c r="AE30" s="23"/>
      <c r="AF30" s="23"/>
      <c r="AG30" s="213"/>
      <c r="AH30" s="275"/>
      <c r="AI30" s="23"/>
      <c r="AJ30" s="23"/>
      <c r="AK30" s="23"/>
      <c r="AL30" s="213"/>
      <c r="AM30" s="23"/>
    </row>
    <row r="31" spans="2:39">
      <c r="B31" s="14" t="s">
        <v>130</v>
      </c>
      <c r="C31" s="219">
        <v>-85576</v>
      </c>
      <c r="D31" s="31">
        <v>-26215</v>
      </c>
      <c r="E31" s="31">
        <v>-25191</v>
      </c>
      <c r="F31" s="31">
        <v>3117</v>
      </c>
      <c r="G31" s="31">
        <v>-19010</v>
      </c>
      <c r="H31" s="219">
        <v>-67299</v>
      </c>
      <c r="I31" s="31">
        <v>-27818</v>
      </c>
      <c r="J31" s="31">
        <v>-41180</v>
      </c>
      <c r="K31" s="31">
        <v>-15261</v>
      </c>
      <c r="L31" s="31">
        <v>-49688</v>
      </c>
      <c r="M31" s="219">
        <v>-133947</v>
      </c>
      <c r="N31" s="31">
        <f t="shared" ref="N31:T31" si="36">N27-N29</f>
        <v>-42140</v>
      </c>
      <c r="O31" s="31">
        <f t="shared" si="36"/>
        <v>-40202</v>
      </c>
      <c r="P31" s="31">
        <f t="shared" si="36"/>
        <v>-38040</v>
      </c>
      <c r="Q31" s="31">
        <f t="shared" si="36"/>
        <v>-4879</v>
      </c>
      <c r="R31" s="219">
        <f t="shared" si="36"/>
        <v>-125261</v>
      </c>
      <c r="S31" s="31">
        <f t="shared" si="36"/>
        <v>-21728</v>
      </c>
      <c r="T31" s="31">
        <f t="shared" si="36"/>
        <v>-23968</v>
      </c>
      <c r="U31" s="31">
        <f t="shared" ref="U31:AE31" si="37">U27-U29</f>
        <v>-11725</v>
      </c>
      <c r="V31" s="31">
        <f t="shared" si="37"/>
        <v>-32847</v>
      </c>
      <c r="W31" s="219">
        <f t="shared" si="37"/>
        <v>-90268</v>
      </c>
      <c r="X31" s="31">
        <f t="shared" si="37"/>
        <v>17365</v>
      </c>
      <c r="Y31" s="31">
        <f t="shared" si="37"/>
        <v>-6431</v>
      </c>
      <c r="Z31" s="31">
        <f t="shared" si="37"/>
        <v>-15375</v>
      </c>
      <c r="AA31" s="31">
        <f t="shared" si="37"/>
        <v>-29392</v>
      </c>
      <c r="AB31" s="219">
        <f t="shared" si="37"/>
        <v>-33833</v>
      </c>
      <c r="AC31" s="31">
        <f t="shared" si="37"/>
        <v>-27218</v>
      </c>
      <c r="AD31" s="31">
        <f t="shared" si="37"/>
        <v>-30436</v>
      </c>
      <c r="AE31" s="31">
        <f t="shared" si="37"/>
        <v>-30520</v>
      </c>
      <c r="AF31" s="31">
        <f t="shared" ref="AF31:AH31" si="38">AF27-AF29</f>
        <v>-35932</v>
      </c>
      <c r="AG31" s="219">
        <f t="shared" si="38"/>
        <v>-124106</v>
      </c>
      <c r="AH31" s="280">
        <f t="shared" si="38"/>
        <v>-1586</v>
      </c>
      <c r="AI31" s="31">
        <f t="shared" ref="AI31:AJ31" si="39">AI27-AI29</f>
        <v>4476</v>
      </c>
      <c r="AJ31" s="31">
        <f t="shared" si="39"/>
        <v>13379</v>
      </c>
      <c r="AK31" s="31">
        <f t="shared" ref="AK31:AL31" si="40">AK27-AK29</f>
        <v>-6178</v>
      </c>
      <c r="AL31" s="219">
        <f t="shared" si="40"/>
        <v>10091</v>
      </c>
      <c r="AM31" s="31">
        <f t="shared" ref="AM31" si="41">AM27-AM29</f>
        <v>-7489</v>
      </c>
    </row>
    <row r="32" spans="2:39">
      <c r="B32" s="14"/>
      <c r="C32" s="219"/>
      <c r="D32" s="31"/>
      <c r="E32" s="31"/>
      <c r="F32" s="31"/>
      <c r="G32" s="31"/>
      <c r="H32" s="219"/>
      <c r="I32" s="31"/>
      <c r="J32" s="31"/>
      <c r="K32" s="31"/>
      <c r="L32" s="31"/>
      <c r="M32" s="219"/>
      <c r="N32" s="31"/>
      <c r="O32" s="31"/>
      <c r="P32" s="31"/>
      <c r="Q32" s="31"/>
      <c r="R32" s="219"/>
      <c r="S32" s="31"/>
      <c r="T32" s="31"/>
      <c r="U32" s="31"/>
      <c r="V32" s="31"/>
      <c r="W32" s="219"/>
      <c r="X32" s="31"/>
      <c r="Y32" s="31"/>
      <c r="Z32" s="31"/>
      <c r="AA32" s="31"/>
      <c r="AB32" s="219"/>
      <c r="AC32" s="31"/>
      <c r="AD32" s="31"/>
      <c r="AE32" s="31"/>
      <c r="AF32" s="31"/>
      <c r="AG32" s="219"/>
      <c r="AH32" s="280"/>
      <c r="AI32" s="31"/>
      <c r="AJ32" s="31"/>
      <c r="AK32" s="31"/>
      <c r="AL32" s="219"/>
      <c r="AM32" s="31"/>
    </row>
    <row r="33" spans="2:39">
      <c r="B33" s="29" t="s">
        <v>131</v>
      </c>
      <c r="C33" s="218">
        <v>89684</v>
      </c>
      <c r="D33" s="30">
        <v>24915</v>
      </c>
      <c r="E33" s="32">
        <v>21855</v>
      </c>
      <c r="F33" s="32">
        <v>19824</v>
      </c>
      <c r="G33" s="32">
        <v>24185</v>
      </c>
      <c r="H33" s="209">
        <v>90779</v>
      </c>
      <c r="I33" s="32">
        <v>24803</v>
      </c>
      <c r="J33" s="32">
        <v>61803</v>
      </c>
      <c r="K33" s="32">
        <v>1071661</v>
      </c>
      <c r="L33" s="22">
        <v>4227</v>
      </c>
      <c r="M33" s="217">
        <v>1162494</v>
      </c>
      <c r="N33" s="33">
        <v>0</v>
      </c>
      <c r="O33" s="33">
        <v>0</v>
      </c>
      <c r="P33" s="33">
        <v>0</v>
      </c>
      <c r="Q33" s="30">
        <v>750</v>
      </c>
      <c r="R33" s="218">
        <f>Q33+P33+O33+N33</f>
        <v>750</v>
      </c>
      <c r="S33" s="33">
        <v>0</v>
      </c>
      <c r="T33" s="33">
        <v>0</v>
      </c>
      <c r="U33" s="33">
        <v>0</v>
      </c>
      <c r="V33" s="33">
        <v>0</v>
      </c>
      <c r="W33" s="237">
        <f>V33+U33+T33+S33</f>
        <v>0</v>
      </c>
      <c r="X33" s="33">
        <v>0</v>
      </c>
      <c r="Y33" s="33">
        <v>0</v>
      </c>
      <c r="Z33" s="33">
        <v>0</v>
      </c>
      <c r="AA33" s="33">
        <v>0</v>
      </c>
      <c r="AB33" s="237">
        <f>AA33+Z33+Y33+X33</f>
        <v>0</v>
      </c>
      <c r="AC33" s="33">
        <v>0</v>
      </c>
      <c r="AD33" s="33">
        <v>0</v>
      </c>
      <c r="AE33" s="245">
        <v>836</v>
      </c>
      <c r="AF33" s="245">
        <v>4568</v>
      </c>
      <c r="AG33" s="212">
        <f>AC33+AD33+AE33+AF33</f>
        <v>5404</v>
      </c>
      <c r="AH33" s="281">
        <v>0</v>
      </c>
      <c r="AI33" s="245">
        <v>387</v>
      </c>
      <c r="AJ33" s="245">
        <v>598</v>
      </c>
      <c r="AK33" s="245">
        <v>805</v>
      </c>
      <c r="AL33" s="212">
        <f>AH33+AI33+AJ33+AK33</f>
        <v>1790</v>
      </c>
      <c r="AM33" s="245">
        <v>0</v>
      </c>
    </row>
    <row r="34" spans="2:39">
      <c r="B34" s="14"/>
      <c r="C34" s="219"/>
      <c r="D34" s="31"/>
      <c r="E34" s="31"/>
      <c r="F34" s="31"/>
      <c r="G34" s="31"/>
      <c r="H34" s="219"/>
      <c r="I34" s="31"/>
      <c r="J34" s="31"/>
      <c r="K34" s="31"/>
      <c r="L34" s="31"/>
      <c r="M34" s="219"/>
      <c r="N34" s="31"/>
      <c r="O34" s="31"/>
      <c r="P34" s="31"/>
      <c r="Q34" s="31"/>
      <c r="R34" s="219"/>
      <c r="S34" s="31"/>
      <c r="T34" s="31"/>
      <c r="U34" s="31"/>
      <c r="V34" s="31"/>
      <c r="W34" s="219"/>
      <c r="X34" s="31"/>
      <c r="Y34" s="31"/>
      <c r="Z34" s="31"/>
      <c r="AA34" s="31"/>
      <c r="AB34" s="219"/>
      <c r="AC34" s="31"/>
      <c r="AD34" s="31"/>
      <c r="AE34" s="31"/>
      <c r="AF34" s="31"/>
      <c r="AG34" s="219"/>
      <c r="AH34" s="280"/>
      <c r="AI34" s="31"/>
      <c r="AJ34" s="31"/>
      <c r="AK34" s="31"/>
      <c r="AL34" s="219"/>
      <c r="AM34" s="31"/>
    </row>
    <row r="35" spans="2:39">
      <c r="B35" s="14" t="s">
        <v>132</v>
      </c>
      <c r="C35" s="219">
        <v>4108</v>
      </c>
      <c r="D35" s="31">
        <v>-1300</v>
      </c>
      <c r="E35" s="31">
        <v>-3336</v>
      </c>
      <c r="F35" s="31">
        <v>22941</v>
      </c>
      <c r="G35" s="31">
        <v>5175</v>
      </c>
      <c r="H35" s="219">
        <v>23480</v>
      </c>
      <c r="I35" s="31">
        <v>-3015</v>
      </c>
      <c r="J35" s="31">
        <v>20623</v>
      </c>
      <c r="K35" s="31">
        <v>1056400</v>
      </c>
      <c r="L35" s="31">
        <f t="shared" ref="L35:AE35" si="42">L31+L33</f>
        <v>-45461</v>
      </c>
      <c r="M35" s="219">
        <f t="shared" si="42"/>
        <v>1028547</v>
      </c>
      <c r="N35" s="31">
        <f t="shared" si="42"/>
        <v>-42140</v>
      </c>
      <c r="O35" s="31">
        <f t="shared" si="42"/>
        <v>-40202</v>
      </c>
      <c r="P35" s="31">
        <f t="shared" si="42"/>
        <v>-38040</v>
      </c>
      <c r="Q35" s="31">
        <f t="shared" si="42"/>
        <v>-4129</v>
      </c>
      <c r="R35" s="219">
        <f t="shared" si="42"/>
        <v>-124511</v>
      </c>
      <c r="S35" s="31">
        <f t="shared" si="42"/>
        <v>-21728</v>
      </c>
      <c r="T35" s="31">
        <f t="shared" si="42"/>
        <v>-23968</v>
      </c>
      <c r="U35" s="31">
        <f t="shared" si="42"/>
        <v>-11725</v>
      </c>
      <c r="V35" s="31">
        <f t="shared" si="42"/>
        <v>-32847</v>
      </c>
      <c r="W35" s="219">
        <f t="shared" si="42"/>
        <v>-90268</v>
      </c>
      <c r="X35" s="31">
        <f t="shared" si="42"/>
        <v>17365</v>
      </c>
      <c r="Y35" s="31">
        <f t="shared" si="42"/>
        <v>-6431</v>
      </c>
      <c r="Z35" s="31">
        <f t="shared" si="42"/>
        <v>-15375</v>
      </c>
      <c r="AA35" s="31">
        <f t="shared" si="42"/>
        <v>-29392</v>
      </c>
      <c r="AB35" s="219">
        <f t="shared" si="42"/>
        <v>-33833</v>
      </c>
      <c r="AC35" s="31">
        <f t="shared" si="42"/>
        <v>-27218</v>
      </c>
      <c r="AD35" s="31">
        <f t="shared" si="42"/>
        <v>-30436</v>
      </c>
      <c r="AE35" s="31">
        <f t="shared" si="42"/>
        <v>-29684</v>
      </c>
      <c r="AF35" s="31">
        <f t="shared" ref="AF35:AH35" si="43">AF31+AF33</f>
        <v>-31364</v>
      </c>
      <c r="AG35" s="219">
        <f t="shared" si="43"/>
        <v>-118702</v>
      </c>
      <c r="AH35" s="280">
        <f t="shared" si="43"/>
        <v>-1586</v>
      </c>
      <c r="AI35" s="31">
        <f t="shared" ref="AI35:AJ35" si="44">AI31+AI33</f>
        <v>4863</v>
      </c>
      <c r="AJ35" s="31">
        <f t="shared" si="44"/>
        <v>13977</v>
      </c>
      <c r="AK35" s="31">
        <f t="shared" ref="AK35:AL35" si="45">AK31+AK33</f>
        <v>-5373</v>
      </c>
      <c r="AL35" s="219">
        <f t="shared" si="45"/>
        <v>11881</v>
      </c>
      <c r="AM35" s="31">
        <f t="shared" ref="AM35" si="46">AM31+AM33</f>
        <v>-7489</v>
      </c>
    </row>
    <row r="36" spans="2:39">
      <c r="B36" s="14"/>
      <c r="C36" s="220"/>
      <c r="D36" s="34"/>
      <c r="E36" s="34"/>
      <c r="F36" s="34"/>
      <c r="G36" s="34"/>
      <c r="H36" s="220"/>
      <c r="I36" s="34"/>
      <c r="J36" s="34"/>
      <c r="K36" s="34"/>
      <c r="L36" s="34"/>
      <c r="M36" s="220"/>
      <c r="N36" s="34"/>
      <c r="O36" s="34"/>
      <c r="P36" s="34"/>
      <c r="Q36" s="34"/>
      <c r="R36" s="220"/>
      <c r="S36" s="34"/>
      <c r="T36" s="34"/>
      <c r="U36" s="34"/>
      <c r="V36" s="34"/>
      <c r="W36" s="220"/>
      <c r="X36" s="34"/>
      <c r="Y36" s="34"/>
      <c r="Z36" s="34"/>
      <c r="AA36" s="34"/>
      <c r="AB36" s="220"/>
      <c r="AC36" s="34"/>
      <c r="AD36" s="34"/>
      <c r="AE36" s="34"/>
      <c r="AF36" s="34"/>
      <c r="AG36" s="220"/>
      <c r="AH36" s="282"/>
      <c r="AI36" s="34"/>
      <c r="AJ36" s="34"/>
      <c r="AK36" s="34"/>
      <c r="AL36" s="220"/>
      <c r="AM36" s="34"/>
    </row>
    <row r="37" spans="2:39" ht="13.5" thickBot="1">
      <c r="B37" s="35" t="s">
        <v>133</v>
      </c>
      <c r="C37" s="287">
        <v>0.05</v>
      </c>
      <c r="D37" s="36">
        <v>-1.6524303437055115E-2</v>
      </c>
      <c r="E37" s="36">
        <v>-4.2102606171515115E-2</v>
      </c>
      <c r="F37" s="36">
        <v>0.28021595475698985</v>
      </c>
      <c r="G37" s="36">
        <v>6.5827969572849615E-2</v>
      </c>
      <c r="H37" s="287">
        <v>0.29762583818179511</v>
      </c>
      <c r="I37" s="36">
        <v>-3.9188925716513938E-2</v>
      </c>
      <c r="J37" s="36">
        <v>0.26628189236649108</v>
      </c>
      <c r="K37" s="36">
        <v>13.65</v>
      </c>
      <c r="L37" s="36">
        <v>-0.66561735896572427</v>
      </c>
      <c r="M37" s="287">
        <v>13.710303918954946</v>
      </c>
      <c r="N37" s="36">
        <f>N35/EPS!N34</f>
        <v>-0.61155777435927205</v>
      </c>
      <c r="O37" s="36">
        <f>O35/EPS!O34</f>
        <v>-0.59396607765498488</v>
      </c>
      <c r="P37" s="36">
        <f>P35/EPS!P34</f>
        <v>-0.56378106798274863</v>
      </c>
      <c r="Q37" s="36">
        <f>Q35/EPS!Q34</f>
        <v>-6.1648028427669199E-2</v>
      </c>
      <c r="R37" s="36">
        <f>R35/EPS!R34</f>
        <v>-1.8375295159386069</v>
      </c>
      <c r="S37" s="36">
        <f>S35/EPS!S34</f>
        <v>-0.33137105383559556</v>
      </c>
      <c r="T37" s="36">
        <f>T35/EPS!T34</f>
        <v>-0.36309650053022269</v>
      </c>
      <c r="U37" s="36">
        <f>U35/EPS!U34</f>
        <v>-0.17625482915683297</v>
      </c>
      <c r="V37" s="36">
        <f>V35/EPS!V34</f>
        <v>-0.48944286331599884</v>
      </c>
      <c r="W37" s="287">
        <f>W35/EPS!W34</f>
        <v>-1.3614364249247777</v>
      </c>
      <c r="X37" s="283">
        <f>X35/EPS!X35</f>
        <v>0.24947920408016666</v>
      </c>
      <c r="Y37" s="36">
        <f>Y35/EPS!Y34</f>
        <v>-9.451515240586697E-2</v>
      </c>
      <c r="Z37" s="36">
        <f>Z35/EPS!Z34</f>
        <v>-0.22547294324681039</v>
      </c>
      <c r="AA37" s="36">
        <f>AA35/EPS!AA34</f>
        <v>-0.43044388793696819</v>
      </c>
      <c r="AB37" s="287">
        <f>AB35/EPS!AB34</f>
        <v>-0.4960050431748545</v>
      </c>
      <c r="AC37" s="283">
        <f>AC35/EPS!AC34</f>
        <v>-0.39790652456763592</v>
      </c>
      <c r="AD37" s="36">
        <f>AD35/EPS!AD34</f>
        <v>-0.45361869560033385</v>
      </c>
      <c r="AE37" s="36">
        <f>AE35/EPS!AE34</f>
        <v>-0.45819955544578911</v>
      </c>
      <c r="AF37" s="36">
        <f>AF35/EPS!AF34</f>
        <v>-0.48158953413383288</v>
      </c>
      <c r="AG37" s="287">
        <f>AG35/EPS!AG34</f>
        <v>-1.7889739570774053</v>
      </c>
      <c r="AH37" s="283">
        <f>AH35/EPS!AH34</f>
        <v>-2.3850700031580373E-2</v>
      </c>
      <c r="AI37" s="36">
        <f>AI35/EPS!AI35</f>
        <v>7.1653798550126713E-2</v>
      </c>
      <c r="AJ37" s="36">
        <f>AJ35/EPS!AJ35</f>
        <v>0.2057165565253227</v>
      </c>
      <c r="AK37" s="36">
        <f>AK35/EPS!AK34</f>
        <v>-8.1012620056390691E-2</v>
      </c>
      <c r="AL37" s="287">
        <f>AL35/EPS!AL35</f>
        <v>0.17493153508642775</v>
      </c>
      <c r="AM37" s="36">
        <f>AM35/EPS!AM34</f>
        <v>-0.11241200222152174</v>
      </c>
    </row>
    <row r="38" spans="2:39" ht="13.5" thickTop="1">
      <c r="B38" s="14"/>
      <c r="C38" s="288"/>
      <c r="D38" s="14"/>
      <c r="E38" s="14"/>
      <c r="F38" s="14"/>
      <c r="G38" s="14"/>
      <c r="H38" s="288"/>
      <c r="I38" s="14"/>
      <c r="J38" s="14"/>
      <c r="K38" s="14"/>
      <c r="L38" s="14"/>
      <c r="M38" s="288"/>
      <c r="N38" s="14"/>
      <c r="O38" s="14"/>
      <c r="P38" s="14"/>
      <c r="Q38" s="14"/>
      <c r="R38" s="288"/>
      <c r="S38" s="14"/>
      <c r="T38" s="14"/>
      <c r="U38" s="14"/>
      <c r="V38" s="14"/>
      <c r="W38" s="288"/>
      <c r="X38" s="14"/>
      <c r="Y38" s="14"/>
      <c r="Z38" s="14"/>
      <c r="AA38" s="14"/>
      <c r="AB38" s="288"/>
      <c r="AC38" s="14"/>
      <c r="AD38" s="14"/>
      <c r="AE38" s="14"/>
      <c r="AF38" s="14"/>
      <c r="AG38" s="288"/>
      <c r="AH38" s="289"/>
      <c r="AI38" s="14"/>
      <c r="AJ38" s="14"/>
      <c r="AK38" s="14"/>
      <c r="AL38" s="288"/>
      <c r="AM38" s="14"/>
    </row>
    <row r="39" spans="2:39" ht="13.5" thickBot="1">
      <c r="B39" s="290" t="s">
        <v>134</v>
      </c>
      <c r="C39" s="283">
        <f>C31/EPS!C34</f>
        <v>-1.1026556198379054</v>
      </c>
      <c r="D39" s="283">
        <f>D31/EPS!D34</f>
        <v>-0.33321893430953836</v>
      </c>
      <c r="E39" s="283">
        <f>E31/EPS!E34</f>
        <v>-0.3179276834732126</v>
      </c>
      <c r="F39" s="283">
        <f>F31/EPS!F35</f>
        <v>3.9434232000303632E-2</v>
      </c>
      <c r="G39" s="283">
        <f>G31/EPS!G34</f>
        <v>-0.24181443508789782</v>
      </c>
      <c r="H39" s="283">
        <f>H31/EPS!H34</f>
        <v>-0.85306308704414957</v>
      </c>
      <c r="I39" s="283">
        <f>I31/EPS!I34</f>
        <v>-0.3615779554169104</v>
      </c>
      <c r="J39" s="283">
        <f>J31/EPS!J34</f>
        <v>-0.53171160004131801</v>
      </c>
      <c r="K39" s="283">
        <f>K31/EPS!K34</f>
        <v>-0.19717563761337503</v>
      </c>
      <c r="L39" s="283">
        <f>L31/EPS!L34</f>
        <v>-0.72750699131758889</v>
      </c>
      <c r="M39" s="283">
        <f>M31/EPS!M34</f>
        <v>-1.7854838709677419</v>
      </c>
      <c r="N39" s="283">
        <f>N31/EPS!N34</f>
        <v>-0.61155777435927205</v>
      </c>
      <c r="O39" s="283">
        <f>O31/EPS!O34</f>
        <v>-0.59396607765498488</v>
      </c>
      <c r="P39" s="283">
        <f>P31/EPS!P34</f>
        <v>-0.56378106798274863</v>
      </c>
      <c r="Q39" s="283">
        <f>Q31/EPS!Q34</f>
        <v>-7.2845902324678621E-2</v>
      </c>
      <c r="R39" s="283">
        <f>R31/EPS!R34</f>
        <v>-1.8485979929161747</v>
      </c>
      <c r="S39" s="283">
        <f>S31/EPS!S34</f>
        <v>-0.33137105383559556</v>
      </c>
      <c r="T39" s="283">
        <f>T31/EPS!T34</f>
        <v>-0.36309650053022269</v>
      </c>
      <c r="U39" s="283">
        <f>U31/EPS!U34</f>
        <v>-0.17625482915683297</v>
      </c>
      <c r="V39" s="283">
        <f>V31/EPS!V34</f>
        <v>-0.48944286331599884</v>
      </c>
      <c r="W39" s="283">
        <f>W31/EPS!W34</f>
        <v>-1.3614364249247777</v>
      </c>
      <c r="X39" s="283">
        <f>X31/EPS!X35</f>
        <v>0.24947920408016666</v>
      </c>
      <c r="Y39" s="36">
        <f>Y31/EPS!Y34</f>
        <v>-9.451515240586697E-2</v>
      </c>
      <c r="Z39" s="36">
        <f>Z31/EPS!Z34</f>
        <v>-0.22547294324681039</v>
      </c>
      <c r="AA39" s="36">
        <f>AA31/EPS!AA34</f>
        <v>-0.43044388793696819</v>
      </c>
      <c r="AB39" s="287">
        <f>AB31/EPS!AB34</f>
        <v>-0.4960050431748545</v>
      </c>
      <c r="AC39" s="283">
        <f>AC31/EPS!AC34</f>
        <v>-0.39790652456763592</v>
      </c>
      <c r="AD39" s="36">
        <f>AD31/EPS!AD34</f>
        <v>-0.45361869560033385</v>
      </c>
      <c r="AE39" s="36">
        <f>AE31/EPS!AE34</f>
        <v>-0.47110397629044209</v>
      </c>
      <c r="AF39" s="36">
        <f>AF31/EPS!AF34</f>
        <v>-0.55173049166231614</v>
      </c>
      <c r="AG39" s="287">
        <f>AG31/EPS!AG34</f>
        <v>-1.8704183747287195</v>
      </c>
      <c r="AH39" s="283">
        <f>AH31/EPS!AH34</f>
        <v>-2.3850700031580373E-2</v>
      </c>
      <c r="AI39" s="36">
        <f>AI31/EPS!AI35</f>
        <v>6.5951553014675549E-2</v>
      </c>
      <c r="AJ39" s="36">
        <f>AJ31/EPS!AJ35</f>
        <v>0.19691506115420279</v>
      </c>
      <c r="AK39" s="36">
        <f>AK31/EPS!AK34</f>
        <v>-9.3150189225457231E-2</v>
      </c>
      <c r="AL39" s="287">
        <f>AL31/EPS!AL35</f>
        <v>0.14857622427044376</v>
      </c>
      <c r="AM39" s="36">
        <f>AM31/EPS!AM34</f>
        <v>-0.11241200222152174</v>
      </c>
    </row>
    <row r="40" spans="2:39" ht="13.5" thickTop="1">
      <c r="B40" s="14"/>
    </row>
    <row r="41" spans="2:39">
      <c r="B41" s="14" t="s">
        <v>178</v>
      </c>
    </row>
    <row r="47" spans="2:39" ht="15">
      <c r="B47" s="8" t="s">
        <v>136</v>
      </c>
      <c r="C47" s="8"/>
      <c r="D47" s="9"/>
      <c r="E47" s="9"/>
      <c r="F47" s="9"/>
      <c r="G47" s="9"/>
      <c r="H47" s="9"/>
      <c r="I47" s="9"/>
      <c r="J47" s="9"/>
      <c r="K47" s="9"/>
      <c r="L47" s="9"/>
      <c r="M47" s="9"/>
      <c r="N47" s="9"/>
      <c r="O47" s="9"/>
      <c r="P47" s="9"/>
      <c r="Q47" s="9"/>
      <c r="R47" s="9"/>
      <c r="S47" s="9"/>
      <c r="T47" s="9"/>
      <c r="W47" s="9"/>
      <c r="X47" s="9"/>
      <c r="Y47" s="9"/>
      <c r="Z47" s="9"/>
      <c r="AB47" s="9"/>
      <c r="AG47" s="9"/>
      <c r="AH47" s="9"/>
      <c r="AI47" s="9"/>
      <c r="AJ47" s="9"/>
      <c r="AK47" s="9"/>
      <c r="AL47" s="9"/>
      <c r="AM47" s="9"/>
    </row>
    <row r="48" spans="2:39">
      <c r="B48" s="1" t="s">
        <v>144</v>
      </c>
      <c r="U48" s="233"/>
      <c r="V48" s="233"/>
      <c r="AA48" s="233"/>
      <c r="AC48" s="233"/>
      <c r="AD48" s="233"/>
      <c r="AE48" s="233"/>
      <c r="AF48" s="233"/>
      <c r="AH48" s="233"/>
      <c r="AI48" s="9"/>
      <c r="AJ48" s="9"/>
      <c r="AK48" s="9"/>
      <c r="AL48" s="291"/>
      <c r="AM48" s="9"/>
    </row>
    <row r="49" spans="2:39">
      <c r="B49" s="37"/>
      <c r="C49" s="206" t="s">
        <v>114</v>
      </c>
      <c r="D49" s="11" t="s">
        <v>74</v>
      </c>
      <c r="E49" s="11" t="s">
        <v>75</v>
      </c>
      <c r="F49" s="11" t="s">
        <v>76</v>
      </c>
      <c r="G49" s="11" t="s">
        <v>77</v>
      </c>
      <c r="H49" s="206" t="s">
        <v>43</v>
      </c>
      <c r="I49" s="11" t="s">
        <v>78</v>
      </c>
      <c r="J49" s="11" t="s">
        <v>79</v>
      </c>
      <c r="K49" s="11" t="s">
        <v>80</v>
      </c>
      <c r="L49" s="11" t="s">
        <v>81</v>
      </c>
      <c r="M49" s="206" t="s">
        <v>82</v>
      </c>
      <c r="N49" s="11" t="s">
        <v>147</v>
      </c>
      <c r="O49" s="11" t="s">
        <v>146</v>
      </c>
      <c r="P49" s="11" t="s">
        <v>185</v>
      </c>
      <c r="Q49" s="11" t="str">
        <f>Q8</f>
        <v>Q4 20</v>
      </c>
      <c r="R49" s="206" t="str">
        <f>R8</f>
        <v>FY 20</v>
      </c>
      <c r="S49" s="11" t="s">
        <v>189</v>
      </c>
      <c r="T49" s="11" t="s">
        <v>190</v>
      </c>
      <c r="U49" s="11" t="s">
        <v>195</v>
      </c>
      <c r="V49" s="11" t="s">
        <v>200</v>
      </c>
      <c r="W49" s="206" t="str">
        <f>W8</f>
        <v>FY 21</v>
      </c>
      <c r="X49" s="11" t="str">
        <f>X8</f>
        <v>Q1 22</v>
      </c>
      <c r="Y49" s="11" t="str">
        <f>Y8</f>
        <v>Q2 22</v>
      </c>
      <c r="Z49" s="11" t="str">
        <f>Z8</f>
        <v>Q3 22</v>
      </c>
      <c r="AA49" s="11" t="s">
        <v>215</v>
      </c>
      <c r="AB49" s="206" t="str">
        <f>AB8</f>
        <v>FY 22</v>
      </c>
      <c r="AC49" s="11" t="s">
        <v>216</v>
      </c>
      <c r="AD49" s="11" t="s">
        <v>217</v>
      </c>
      <c r="AE49" s="11" t="s">
        <v>219</v>
      </c>
      <c r="AF49" s="11" t="str">
        <f>AF8</f>
        <v>Q4 23</v>
      </c>
      <c r="AG49" s="253" t="str">
        <f>AG8</f>
        <v>FY 23</v>
      </c>
      <c r="AH49" s="286" t="s">
        <v>227</v>
      </c>
      <c r="AI49" s="11" t="s">
        <v>229</v>
      </c>
      <c r="AJ49" s="11" t="s">
        <v>231</v>
      </c>
      <c r="AK49" s="11" t="s">
        <v>232</v>
      </c>
      <c r="AL49" s="206" t="str">
        <f>AL8</f>
        <v>FY 24</v>
      </c>
      <c r="AM49" s="11" t="s">
        <v>235</v>
      </c>
    </row>
    <row r="50" spans="2:39">
      <c r="B50" s="12" t="s">
        <v>119</v>
      </c>
      <c r="C50" s="208">
        <v>174760</v>
      </c>
      <c r="D50" s="15">
        <v>46757</v>
      </c>
      <c r="E50" s="15">
        <v>54013</v>
      </c>
      <c r="F50" s="15">
        <v>59121</v>
      </c>
      <c r="G50" s="15">
        <v>60210</v>
      </c>
      <c r="H50" s="208">
        <v>220101</v>
      </c>
      <c r="I50" s="15">
        <v>62471</v>
      </c>
      <c r="J50" s="15">
        <v>64812</v>
      </c>
      <c r="K50" s="15">
        <v>80021</v>
      </c>
      <c r="L50" s="15">
        <v>78316</v>
      </c>
      <c r="M50" s="208">
        <v>285620</v>
      </c>
      <c r="N50" s="13">
        <v>82511</v>
      </c>
      <c r="O50" s="13">
        <v>90143</v>
      </c>
      <c r="P50" s="13">
        <v>102217</v>
      </c>
      <c r="Q50" s="13">
        <v>105701</v>
      </c>
      <c r="R50" s="224">
        <f>N50+O50+P50+Q50</f>
        <v>380572</v>
      </c>
      <c r="S50" s="13">
        <v>99437</v>
      </c>
      <c r="T50" s="13">
        <v>104661</v>
      </c>
      <c r="U50" s="13">
        <v>119753</v>
      </c>
      <c r="V50" s="13">
        <v>119175</v>
      </c>
      <c r="W50" s="224">
        <f>S50+T50+U50+V50</f>
        <v>443026</v>
      </c>
      <c r="X50" s="13">
        <f>X9</f>
        <v>119038</v>
      </c>
      <c r="Y50" s="13">
        <f>Y9</f>
        <v>127290</v>
      </c>
      <c r="Z50" s="13">
        <f>Z9</f>
        <v>140604</v>
      </c>
      <c r="AA50" s="13">
        <f>AA9</f>
        <v>141725</v>
      </c>
      <c r="AB50" s="224">
        <f>X50+Y50+Z50+AA50</f>
        <v>528657</v>
      </c>
      <c r="AC50" s="13">
        <f>AC9</f>
        <v>142243</v>
      </c>
      <c r="AD50" s="13">
        <f>AD9</f>
        <v>147099</v>
      </c>
      <c r="AE50" s="13">
        <f>AE9</f>
        <v>158615</v>
      </c>
      <c r="AF50" s="13">
        <f>AF9</f>
        <v>148626</v>
      </c>
      <c r="AG50" s="254">
        <f>AC50+AD50+AE50+AF50</f>
        <v>596583</v>
      </c>
      <c r="AH50" s="269">
        <f>AH9</f>
        <v>154069</v>
      </c>
      <c r="AI50" s="13">
        <f>AI9</f>
        <v>159871</v>
      </c>
      <c r="AJ50" s="13">
        <f>AJ9</f>
        <v>173869</v>
      </c>
      <c r="AK50" s="13">
        <f>AK9</f>
        <v>171852</v>
      </c>
      <c r="AL50" s="224">
        <f>AH50+AI50+AJ50+AK50</f>
        <v>659661</v>
      </c>
      <c r="AM50" s="13">
        <f>AM9</f>
        <v>175961</v>
      </c>
    </row>
    <row r="51" spans="2:39">
      <c r="B51" s="14"/>
      <c r="C51" s="208"/>
      <c r="D51" s="15"/>
      <c r="E51" s="15"/>
      <c r="F51" s="15"/>
      <c r="G51" s="15"/>
      <c r="H51" s="208"/>
      <c r="I51" s="15"/>
      <c r="J51" s="15"/>
      <c r="K51" s="15"/>
      <c r="L51" s="15"/>
      <c r="M51" s="208"/>
      <c r="N51" s="15"/>
      <c r="O51" s="15"/>
      <c r="P51" s="15"/>
      <c r="Q51" s="15"/>
      <c r="R51" s="208"/>
      <c r="S51" s="15"/>
      <c r="T51" s="15"/>
      <c r="U51" s="15"/>
      <c r="V51" s="15"/>
      <c r="W51" s="208"/>
      <c r="X51" s="15"/>
      <c r="Y51" s="15"/>
      <c r="Z51" s="15"/>
      <c r="AA51" s="15"/>
      <c r="AB51" s="208"/>
      <c r="AC51" s="15"/>
      <c r="AD51" s="15"/>
      <c r="AE51" s="15"/>
      <c r="AF51" s="15"/>
      <c r="AG51" s="255"/>
      <c r="AH51" s="270"/>
      <c r="AI51" s="15"/>
      <c r="AJ51" s="15"/>
      <c r="AK51" s="15"/>
      <c r="AL51" s="208"/>
      <c r="AM51" s="15"/>
    </row>
    <row r="52" spans="2:39">
      <c r="B52" s="16" t="s">
        <v>120</v>
      </c>
      <c r="C52" s="209">
        <v>77040</v>
      </c>
      <c r="D52" s="17">
        <v>17464.475640000008</v>
      </c>
      <c r="E52" s="17">
        <v>17340.575140000001</v>
      </c>
      <c r="F52" s="17">
        <v>17887.981889999999</v>
      </c>
      <c r="G52" s="17">
        <v>17156.751469999999</v>
      </c>
      <c r="H52" s="209">
        <v>69849.784140000018</v>
      </c>
      <c r="I52" s="17">
        <v>16972.494630000001</v>
      </c>
      <c r="J52" s="17">
        <v>20136.197210000002</v>
      </c>
      <c r="K52" s="17">
        <v>28900.194779999994</v>
      </c>
      <c r="L52" s="17">
        <v>31171.362280000001</v>
      </c>
      <c r="M52" s="209">
        <v>97180.248899999977</v>
      </c>
      <c r="N52" s="17">
        <v>31061</v>
      </c>
      <c r="O52" s="17">
        <v>33786</v>
      </c>
      <c r="P52" s="17">
        <v>31569</v>
      </c>
      <c r="Q52" s="17">
        <v>30745</v>
      </c>
      <c r="R52" s="209">
        <f>N52+O52+P52+Q52</f>
        <v>127161</v>
      </c>
      <c r="S52" s="17">
        <v>28384</v>
      </c>
      <c r="T52" s="17">
        <v>29634</v>
      </c>
      <c r="U52" s="17">
        <v>31884</v>
      </c>
      <c r="V52" s="17">
        <v>30756</v>
      </c>
      <c r="W52" s="209">
        <f>S52+T52+U52+V52</f>
        <v>120658</v>
      </c>
      <c r="X52" s="17">
        <v>28880</v>
      </c>
      <c r="Y52" s="17">
        <v>29519</v>
      </c>
      <c r="Z52" s="17">
        <v>32742</v>
      </c>
      <c r="AA52" s="17">
        <v>33464</v>
      </c>
      <c r="AB52" s="209">
        <f>X52+Y52+Z52+AA52</f>
        <v>124605</v>
      </c>
      <c r="AC52" s="17">
        <v>35215</v>
      </c>
      <c r="AD52" s="17">
        <v>36374</v>
      </c>
      <c r="AE52" s="17">
        <v>37870</v>
      </c>
      <c r="AF52" s="17">
        <v>37483</v>
      </c>
      <c r="AG52" s="256">
        <f>AC52+AD52+AE52+AF52</f>
        <v>146942</v>
      </c>
      <c r="AH52" s="271">
        <v>41702</v>
      </c>
      <c r="AI52" s="17">
        <v>39366</v>
      </c>
      <c r="AJ52" s="17">
        <v>42936</v>
      </c>
      <c r="AK52" s="17">
        <v>43147</v>
      </c>
      <c r="AL52" s="209">
        <f>AH52+AI52+AJ52+AK52</f>
        <v>167151</v>
      </c>
      <c r="AM52" s="17">
        <v>46307</v>
      </c>
    </row>
    <row r="53" spans="2:39">
      <c r="B53" s="12" t="s">
        <v>121</v>
      </c>
      <c r="C53" s="210">
        <f t="shared" ref="C53:M53" si="47">C50-C52</f>
        <v>97720</v>
      </c>
      <c r="D53" s="18">
        <f t="shared" si="47"/>
        <v>29292.524359999992</v>
      </c>
      <c r="E53" s="18">
        <f t="shared" si="47"/>
        <v>36672.424859999999</v>
      </c>
      <c r="F53" s="18">
        <f t="shared" si="47"/>
        <v>41233.018110000005</v>
      </c>
      <c r="G53" s="18">
        <f t="shared" si="47"/>
        <v>43053.248529999997</v>
      </c>
      <c r="H53" s="210">
        <f t="shared" si="47"/>
        <v>150251.21586</v>
      </c>
      <c r="I53" s="18">
        <f t="shared" si="47"/>
        <v>45498.505369999999</v>
      </c>
      <c r="J53" s="18">
        <f t="shared" si="47"/>
        <v>44675.802790000002</v>
      </c>
      <c r="K53" s="18">
        <f t="shared" si="47"/>
        <v>51120.805220000009</v>
      </c>
      <c r="L53" s="18">
        <f t="shared" si="47"/>
        <v>47144.637719999999</v>
      </c>
      <c r="M53" s="210">
        <f t="shared" si="47"/>
        <v>188439.75110000002</v>
      </c>
      <c r="N53" s="18">
        <f t="shared" ref="N53:T53" si="48">N50-N52</f>
        <v>51450</v>
      </c>
      <c r="O53" s="18">
        <f t="shared" si="48"/>
        <v>56357</v>
      </c>
      <c r="P53" s="18">
        <f t="shared" si="48"/>
        <v>70648</v>
      </c>
      <c r="Q53" s="18">
        <f t="shared" si="48"/>
        <v>74956</v>
      </c>
      <c r="R53" s="210">
        <f t="shared" si="48"/>
        <v>253411</v>
      </c>
      <c r="S53" s="18">
        <f t="shared" si="48"/>
        <v>71053</v>
      </c>
      <c r="T53" s="18">
        <f t="shared" si="48"/>
        <v>75027</v>
      </c>
      <c r="U53" s="18">
        <f t="shared" ref="U53:AE53" si="49">U50-U52</f>
        <v>87869</v>
      </c>
      <c r="V53" s="18">
        <f t="shared" si="49"/>
        <v>88419</v>
      </c>
      <c r="W53" s="210">
        <f t="shared" si="49"/>
        <v>322368</v>
      </c>
      <c r="X53" s="18">
        <f t="shared" si="49"/>
        <v>90158</v>
      </c>
      <c r="Y53" s="18">
        <f t="shared" si="49"/>
        <v>97771</v>
      </c>
      <c r="Z53" s="18">
        <f t="shared" si="49"/>
        <v>107862</v>
      </c>
      <c r="AA53" s="18">
        <f t="shared" si="49"/>
        <v>108261</v>
      </c>
      <c r="AB53" s="210">
        <f t="shared" si="49"/>
        <v>404052</v>
      </c>
      <c r="AC53" s="18">
        <f t="shared" si="49"/>
        <v>107028</v>
      </c>
      <c r="AD53" s="18">
        <f t="shared" si="49"/>
        <v>110725</v>
      </c>
      <c r="AE53" s="18">
        <f t="shared" si="49"/>
        <v>120745</v>
      </c>
      <c r="AF53" s="18">
        <f t="shared" ref="AF53:AH53" si="50">AF50-AF52</f>
        <v>111143</v>
      </c>
      <c r="AG53" s="257">
        <f t="shared" si="50"/>
        <v>449641</v>
      </c>
      <c r="AH53" s="272">
        <f t="shared" si="50"/>
        <v>112367</v>
      </c>
      <c r="AI53" s="18">
        <f t="shared" ref="AI53" si="51">AI50-AI52</f>
        <v>120505</v>
      </c>
      <c r="AJ53" s="18">
        <f>AJ50-AJ52</f>
        <v>130933</v>
      </c>
      <c r="AK53" s="18">
        <f>AK50-AK52</f>
        <v>128705</v>
      </c>
      <c r="AL53" s="210">
        <f t="shared" ref="AL53" si="52">AL50-AL52</f>
        <v>492510</v>
      </c>
      <c r="AM53" s="18">
        <f>AM50-AM52</f>
        <v>129654</v>
      </c>
    </row>
    <row r="54" spans="2:39">
      <c r="B54" s="19" t="s">
        <v>122</v>
      </c>
      <c r="C54" s="211">
        <f t="shared" ref="C54:M54" si="53">C53/C50</f>
        <v>0.55916685740444039</v>
      </c>
      <c r="D54" s="20">
        <f t="shared" si="53"/>
        <v>0.62648425604722269</v>
      </c>
      <c r="E54" s="20">
        <f t="shared" si="53"/>
        <v>0.67895552663247738</v>
      </c>
      <c r="F54" s="20">
        <f t="shared" si="53"/>
        <v>0.69743438219921861</v>
      </c>
      <c r="G54" s="20">
        <f t="shared" si="53"/>
        <v>0.71505146204949344</v>
      </c>
      <c r="H54" s="211">
        <f t="shared" si="53"/>
        <v>0.68264667520819988</v>
      </c>
      <c r="I54" s="20">
        <f t="shared" si="53"/>
        <v>0.72831402362696285</v>
      </c>
      <c r="J54" s="20">
        <f t="shared" si="53"/>
        <v>0.68931375038573106</v>
      </c>
      <c r="K54" s="20">
        <f t="shared" si="53"/>
        <v>0.63884236912810399</v>
      </c>
      <c r="L54" s="20">
        <f t="shared" si="53"/>
        <v>0.60197964298483064</v>
      </c>
      <c r="M54" s="211">
        <f t="shared" si="53"/>
        <v>0.65975684861004136</v>
      </c>
      <c r="N54" s="20">
        <f t="shared" ref="N54:T54" si="54">N53/N50</f>
        <v>0.62355322320660278</v>
      </c>
      <c r="O54" s="20">
        <f t="shared" si="54"/>
        <v>0.62519552266953615</v>
      </c>
      <c r="P54" s="20">
        <f t="shared" si="54"/>
        <v>0.69115704824050794</v>
      </c>
      <c r="Q54" s="20">
        <f t="shared" si="54"/>
        <v>0.7091323639322239</v>
      </c>
      <c r="R54" s="211">
        <f>R53/R50</f>
        <v>0.66586874494182446</v>
      </c>
      <c r="S54" s="20">
        <f t="shared" si="54"/>
        <v>0.71455293301286238</v>
      </c>
      <c r="T54" s="20">
        <f t="shared" si="54"/>
        <v>0.71685728208215094</v>
      </c>
      <c r="U54" s="20">
        <f t="shared" ref="U54:AE54" si="55">U53/U50</f>
        <v>0.73375197281070204</v>
      </c>
      <c r="V54" s="20">
        <f t="shared" si="55"/>
        <v>0.74192573945877915</v>
      </c>
      <c r="W54" s="211">
        <f t="shared" si="55"/>
        <v>0.72765029591942687</v>
      </c>
      <c r="X54" s="20">
        <f t="shared" si="55"/>
        <v>0.75738839698247618</v>
      </c>
      <c r="Y54" s="20">
        <f t="shared" si="55"/>
        <v>0.76809647262157277</v>
      </c>
      <c r="Z54" s="20">
        <f t="shared" si="55"/>
        <v>0.76713322522830074</v>
      </c>
      <c r="AA54" s="20">
        <f t="shared" si="55"/>
        <v>0.76388075498324215</v>
      </c>
      <c r="AB54" s="211">
        <f t="shared" si="55"/>
        <v>0.76429896889665705</v>
      </c>
      <c r="AC54" s="20">
        <f t="shared" si="55"/>
        <v>0.75243069957748365</v>
      </c>
      <c r="AD54" s="20">
        <f t="shared" si="55"/>
        <v>0.75272435570602114</v>
      </c>
      <c r="AE54" s="20">
        <f t="shared" si="55"/>
        <v>0.76124578381615859</v>
      </c>
      <c r="AF54" s="20">
        <f t="shared" ref="AF54:AH54" si="56">AF53/AF50</f>
        <v>0.74780321074374601</v>
      </c>
      <c r="AG54" s="258">
        <f t="shared" si="56"/>
        <v>0.75369395373317716</v>
      </c>
      <c r="AH54" s="273">
        <f t="shared" si="56"/>
        <v>0.72932906684667265</v>
      </c>
      <c r="AI54" s="284">
        <f t="shared" ref="AI54:AJ54" si="57">AI53/AI50</f>
        <v>0.75376397220258828</v>
      </c>
      <c r="AJ54" s="284">
        <f t="shared" si="57"/>
        <v>0.7530554612955731</v>
      </c>
      <c r="AK54" s="284">
        <f t="shared" ref="AK54:AL54" si="58">AK53/AK50</f>
        <v>0.74892931126783513</v>
      </c>
      <c r="AL54" s="211">
        <f t="shared" si="58"/>
        <v>0.74661075916266084</v>
      </c>
      <c r="AM54" s="284">
        <f t="shared" ref="AM54" si="59">AM53/AM50</f>
        <v>0.73683373020157872</v>
      </c>
    </row>
    <row r="55" spans="2:39">
      <c r="B55" s="19"/>
      <c r="C55" s="210"/>
      <c r="D55" s="18"/>
      <c r="E55" s="18"/>
      <c r="F55" s="18"/>
      <c r="G55" s="18"/>
      <c r="H55" s="210"/>
      <c r="I55" s="18"/>
      <c r="J55" s="18"/>
      <c r="K55" s="18"/>
      <c r="L55" s="18"/>
      <c r="M55" s="210"/>
      <c r="N55" s="18"/>
      <c r="O55" s="18"/>
      <c r="P55" s="18"/>
      <c r="Q55" s="18"/>
      <c r="R55" s="210"/>
      <c r="S55" s="18"/>
      <c r="T55" s="18"/>
      <c r="U55" s="18"/>
      <c r="V55" s="18"/>
      <c r="W55" s="210"/>
      <c r="X55" s="18"/>
      <c r="Y55" s="18"/>
      <c r="Z55" s="18"/>
      <c r="AA55" s="18"/>
      <c r="AB55" s="210"/>
      <c r="AC55" s="18"/>
      <c r="AD55" s="18"/>
      <c r="AE55" s="18"/>
      <c r="AF55" s="18"/>
      <c r="AG55" s="257"/>
      <c r="AH55" s="272"/>
      <c r="AI55" s="18"/>
      <c r="AJ55" s="18"/>
      <c r="AK55" s="18"/>
      <c r="AL55" s="210"/>
      <c r="AM55" s="18"/>
    </row>
    <row r="56" spans="2:39">
      <c r="B56" s="12" t="s">
        <v>123</v>
      </c>
      <c r="C56" s="210"/>
      <c r="D56" s="18"/>
      <c r="E56" s="18"/>
      <c r="F56" s="18"/>
      <c r="G56" s="18"/>
      <c r="H56" s="210"/>
      <c r="I56" s="18"/>
      <c r="J56" s="18"/>
      <c r="K56" s="18"/>
      <c r="L56" s="18"/>
      <c r="M56" s="210"/>
      <c r="N56" s="18"/>
      <c r="O56" s="18"/>
      <c r="P56" s="18"/>
      <c r="Q56" s="18"/>
      <c r="R56" s="210"/>
      <c r="S56" s="18"/>
      <c r="T56" s="18"/>
      <c r="U56" s="18"/>
      <c r="V56" s="18"/>
      <c r="W56" s="210"/>
      <c r="X56" s="18"/>
      <c r="Y56" s="18"/>
      <c r="Z56" s="18"/>
      <c r="AA56" s="18"/>
      <c r="AB56" s="210"/>
      <c r="AC56" s="18"/>
      <c r="AD56" s="18"/>
      <c r="AE56" s="18"/>
      <c r="AF56" s="18"/>
      <c r="AG56" s="257"/>
      <c r="AH56" s="272"/>
      <c r="AI56" s="18"/>
      <c r="AJ56" s="18"/>
      <c r="AK56" s="18"/>
      <c r="AL56" s="210"/>
      <c r="AM56" s="18"/>
    </row>
    <row r="57" spans="2:39">
      <c r="B57" s="12" t="s">
        <v>124</v>
      </c>
      <c r="C57" s="210">
        <v>38854</v>
      </c>
      <c r="D57" s="18">
        <v>11147.272679999998</v>
      </c>
      <c r="E57" s="18">
        <v>11963.306939999997</v>
      </c>
      <c r="F57" s="18">
        <v>11134.390079999999</v>
      </c>
      <c r="G57" s="15">
        <v>10825.366950000003</v>
      </c>
      <c r="H57" s="208">
        <v>45070.336649999997</v>
      </c>
      <c r="I57" s="18">
        <v>12628.242430000002</v>
      </c>
      <c r="J57" s="18">
        <v>13194.923490000003</v>
      </c>
      <c r="K57" s="18">
        <v>14524.533150000001</v>
      </c>
      <c r="L57" s="18">
        <v>17124.51493999999</v>
      </c>
      <c r="M57" s="208">
        <v>57472.214009999989</v>
      </c>
      <c r="N57" s="18">
        <v>19271</v>
      </c>
      <c r="O57" s="18">
        <v>20099</v>
      </c>
      <c r="P57" s="18">
        <v>20941</v>
      </c>
      <c r="Q57" s="18">
        <v>22410</v>
      </c>
      <c r="R57" s="210">
        <f>N57+O57+P57+Q57</f>
        <v>82721</v>
      </c>
      <c r="S57" s="18">
        <v>21103</v>
      </c>
      <c r="T57" s="18">
        <v>23322</v>
      </c>
      <c r="U57" s="18">
        <v>23232</v>
      </c>
      <c r="V57" s="18">
        <v>28494</v>
      </c>
      <c r="W57" s="210">
        <f>S57+T57+U57+V57</f>
        <v>96151</v>
      </c>
      <c r="X57" s="18">
        <v>29428</v>
      </c>
      <c r="Y57" s="18">
        <v>28604</v>
      </c>
      <c r="Z57" s="18">
        <v>32606</v>
      </c>
      <c r="AA57" s="18">
        <v>35185</v>
      </c>
      <c r="AB57" s="210">
        <f>X57+Y57+Z57+AA57</f>
        <v>125823</v>
      </c>
      <c r="AC57" s="18">
        <v>36005</v>
      </c>
      <c r="AD57" s="18">
        <v>33779</v>
      </c>
      <c r="AE57" s="18">
        <v>32521</v>
      </c>
      <c r="AF57" s="18">
        <v>31483</v>
      </c>
      <c r="AG57" s="257">
        <f>AC57+AD57+AE57+AF57</f>
        <v>133788</v>
      </c>
      <c r="AH57" s="272">
        <v>29442</v>
      </c>
      <c r="AI57" s="18">
        <v>28440</v>
      </c>
      <c r="AJ57" s="18">
        <v>30828</v>
      </c>
      <c r="AK57" s="18">
        <v>35302</v>
      </c>
      <c r="AL57" s="210">
        <f>AH57+AI57+AJ57+AK57</f>
        <v>124012</v>
      </c>
      <c r="AM57" s="18">
        <v>33914</v>
      </c>
    </row>
    <row r="58" spans="2:39">
      <c r="B58" s="12" t="s">
        <v>125</v>
      </c>
      <c r="C58" s="210">
        <v>51765</v>
      </c>
      <c r="D58" s="18">
        <v>18636.69076999999</v>
      </c>
      <c r="E58" s="18">
        <v>20251.063999999998</v>
      </c>
      <c r="F58" s="18">
        <v>21581.276410000002</v>
      </c>
      <c r="G58" s="15">
        <v>24789.601999999999</v>
      </c>
      <c r="H58" s="208">
        <v>85258.63317999999</v>
      </c>
      <c r="I58" s="18">
        <v>23401.850079999989</v>
      </c>
      <c r="J58" s="18">
        <v>26085.936799999992</v>
      </c>
      <c r="K58" s="18">
        <v>30593.722259999984</v>
      </c>
      <c r="L58" s="18">
        <v>34486.843959999998</v>
      </c>
      <c r="M58" s="208">
        <v>114568.35309999996</v>
      </c>
      <c r="N58" s="18">
        <v>34224</v>
      </c>
      <c r="O58" s="18">
        <v>35446</v>
      </c>
      <c r="P58" s="18">
        <v>36323</v>
      </c>
      <c r="Q58" s="18">
        <v>44886</v>
      </c>
      <c r="R58" s="210">
        <f>N58+O58+P58+Q58</f>
        <v>150879</v>
      </c>
      <c r="S58" s="18">
        <v>31504</v>
      </c>
      <c r="T58" s="18">
        <v>32472</v>
      </c>
      <c r="U58" s="18">
        <v>34692</v>
      </c>
      <c r="V58" s="18">
        <v>38474</v>
      </c>
      <c r="W58" s="210">
        <f>S58+T58+U58+V58</f>
        <v>137142</v>
      </c>
      <c r="X58" s="18">
        <v>35186</v>
      </c>
      <c r="Y58" s="18">
        <v>32760</v>
      </c>
      <c r="Z58" s="18">
        <v>38995</v>
      </c>
      <c r="AA58" s="18">
        <v>47236</v>
      </c>
      <c r="AB58" s="210">
        <f>X58+Y58+Z58+AA58</f>
        <v>154177</v>
      </c>
      <c r="AC58" s="18">
        <v>45396</v>
      </c>
      <c r="AD58" s="18">
        <v>39833</v>
      </c>
      <c r="AE58" s="18">
        <v>41831</v>
      </c>
      <c r="AF58" s="18">
        <v>45948</v>
      </c>
      <c r="AG58" s="257">
        <f>AC58+AD58+AE58+AF58</f>
        <v>173008</v>
      </c>
      <c r="AH58" s="272">
        <v>41143</v>
      </c>
      <c r="AI58" s="18">
        <v>39349</v>
      </c>
      <c r="AJ58" s="18">
        <v>42114</v>
      </c>
      <c r="AK58" s="18">
        <v>54139</v>
      </c>
      <c r="AL58" s="210">
        <f>AH58+AI58+AJ58+AK58</f>
        <v>176745</v>
      </c>
      <c r="AM58" s="18">
        <v>47081</v>
      </c>
    </row>
    <row r="59" spans="2:39">
      <c r="B59" s="12" t="s">
        <v>126</v>
      </c>
      <c r="C59" s="210">
        <v>66788.666339999967</v>
      </c>
      <c r="D59" s="18">
        <v>13852.466339999999</v>
      </c>
      <c r="E59" s="18">
        <v>15136.051769999998</v>
      </c>
      <c r="F59" s="18">
        <v>12525.441140000008</v>
      </c>
      <c r="G59" s="15">
        <v>14662.241589999998</v>
      </c>
      <c r="H59" s="208">
        <v>56176.200840000005</v>
      </c>
      <c r="I59" s="18">
        <v>15301.708509999997</v>
      </c>
      <c r="J59" s="18">
        <v>19767.372919999994</v>
      </c>
      <c r="K59" s="18">
        <v>17070.869149999999</v>
      </c>
      <c r="L59" s="18">
        <v>17962.69341</v>
      </c>
      <c r="M59" s="208">
        <v>70102.643989999997</v>
      </c>
      <c r="N59" s="18">
        <v>20395</v>
      </c>
      <c r="O59" s="18">
        <v>20654</v>
      </c>
      <c r="P59" s="18">
        <v>18972</v>
      </c>
      <c r="Q59" s="18">
        <v>23653</v>
      </c>
      <c r="R59" s="210">
        <f>N59+O59+P59+Q59</f>
        <v>83674</v>
      </c>
      <c r="S59" s="18">
        <v>17062</v>
      </c>
      <c r="T59" s="18">
        <v>17892</v>
      </c>
      <c r="U59" s="18">
        <v>17625</v>
      </c>
      <c r="V59" s="18">
        <v>20713</v>
      </c>
      <c r="W59" s="210">
        <f>S59+T59+U59+V59</f>
        <v>73292</v>
      </c>
      <c r="X59" s="18">
        <v>18726</v>
      </c>
      <c r="Y59" s="18">
        <v>18738</v>
      </c>
      <c r="Z59" s="18">
        <v>21642</v>
      </c>
      <c r="AA59" s="18">
        <v>23037</v>
      </c>
      <c r="AB59" s="210">
        <f>X59+Y59+Z59+AA59</f>
        <v>82143</v>
      </c>
      <c r="AC59" s="18">
        <v>21622</v>
      </c>
      <c r="AD59" s="18">
        <v>19944</v>
      </c>
      <c r="AE59" s="18">
        <v>20654</v>
      </c>
      <c r="AF59" s="18">
        <v>19459</v>
      </c>
      <c r="AG59" s="257">
        <f>AC59+AD59+AE59+AF59</f>
        <v>81679</v>
      </c>
      <c r="AH59" s="272">
        <v>20939</v>
      </c>
      <c r="AI59" s="18">
        <v>20982</v>
      </c>
      <c r="AJ59" s="18">
        <v>21610</v>
      </c>
      <c r="AK59" s="18">
        <v>23146</v>
      </c>
      <c r="AL59" s="210">
        <f>AH59+AI59+AJ59+AK59</f>
        <v>86677</v>
      </c>
      <c r="AM59" s="18">
        <v>21870</v>
      </c>
    </row>
    <row r="60" spans="2:39">
      <c r="B60" s="16" t="s">
        <v>127</v>
      </c>
      <c r="C60" s="225" t="s">
        <v>141</v>
      </c>
      <c r="D60" s="38" t="s">
        <v>141</v>
      </c>
      <c r="E60" s="38" t="s">
        <v>141</v>
      </c>
      <c r="F60" s="38" t="s">
        <v>141</v>
      </c>
      <c r="G60" s="38" t="s">
        <v>141</v>
      </c>
      <c r="H60" s="225" t="s">
        <v>141</v>
      </c>
      <c r="I60" s="38" t="s">
        <v>141</v>
      </c>
      <c r="J60" s="38" t="s">
        <v>141</v>
      </c>
      <c r="K60" s="38" t="s">
        <v>141</v>
      </c>
      <c r="L60" s="38" t="s">
        <v>141</v>
      </c>
      <c r="M60" s="225" t="s">
        <v>141</v>
      </c>
      <c r="N60" s="33">
        <v>0</v>
      </c>
      <c r="O60" s="33">
        <v>0</v>
      </c>
      <c r="P60" s="33">
        <v>0</v>
      </c>
      <c r="Q60" s="33">
        <v>0</v>
      </c>
      <c r="R60" s="212">
        <f>N60+O60+P60+Q60</f>
        <v>0</v>
      </c>
      <c r="S60" s="33">
        <v>0</v>
      </c>
      <c r="T60" s="33">
        <v>0</v>
      </c>
      <c r="U60" s="33">
        <v>0</v>
      </c>
      <c r="V60" s="33">
        <v>0</v>
      </c>
      <c r="W60" s="237">
        <f>S60+T60+U60+V60</f>
        <v>0</v>
      </c>
      <c r="X60" s="33">
        <v>0</v>
      </c>
      <c r="Y60" s="33">
        <v>0</v>
      </c>
      <c r="Z60" s="33">
        <v>0</v>
      </c>
      <c r="AA60" s="33">
        <v>0</v>
      </c>
      <c r="AB60" s="237">
        <f>X60+Y60+Z60+AA60</f>
        <v>0</v>
      </c>
      <c r="AC60" s="33">
        <v>0</v>
      </c>
      <c r="AD60" s="33">
        <v>0</v>
      </c>
      <c r="AE60" s="33">
        <v>0</v>
      </c>
      <c r="AF60" s="33">
        <v>0</v>
      </c>
      <c r="AG60" s="259">
        <f>AC60+AD60+AE60+AF60</f>
        <v>0</v>
      </c>
      <c r="AH60" s="281">
        <v>0</v>
      </c>
      <c r="AI60" s="33">
        <v>0</v>
      </c>
      <c r="AJ60" s="33">
        <v>0</v>
      </c>
      <c r="AK60" s="33">
        <v>0</v>
      </c>
      <c r="AL60" s="237">
        <f>AH60+AI60+AJ60+AK60</f>
        <v>0</v>
      </c>
      <c r="AM60" s="33">
        <v>0</v>
      </c>
    </row>
    <row r="61" spans="2:39">
      <c r="B61" s="12" t="s">
        <v>128</v>
      </c>
      <c r="C61" s="210">
        <f t="shared" ref="C61:M61" si="60">SUM(C57:C60)</f>
        <v>157407.66633999997</v>
      </c>
      <c r="D61" s="18">
        <f t="shared" si="60"/>
        <v>43636.429789999987</v>
      </c>
      <c r="E61" s="18">
        <f t="shared" si="60"/>
        <v>47350.422709999992</v>
      </c>
      <c r="F61" s="18">
        <f t="shared" si="60"/>
        <v>45241.107630000013</v>
      </c>
      <c r="G61" s="18">
        <f t="shared" si="60"/>
        <v>50277.21054</v>
      </c>
      <c r="H61" s="210">
        <f t="shared" si="60"/>
        <v>186505.17066999999</v>
      </c>
      <c r="I61" s="18">
        <f t="shared" si="60"/>
        <v>51331.801019999984</v>
      </c>
      <c r="J61" s="18">
        <f t="shared" si="60"/>
        <v>59048.233209999991</v>
      </c>
      <c r="K61" s="18">
        <f t="shared" si="60"/>
        <v>62189.124559999982</v>
      </c>
      <c r="L61" s="18">
        <f t="shared" si="60"/>
        <v>69574.052309999999</v>
      </c>
      <c r="M61" s="210">
        <f t="shared" si="60"/>
        <v>242143.21109999996</v>
      </c>
      <c r="N61" s="18">
        <f t="shared" ref="N61:S61" si="61">SUM(N57:N60)</f>
        <v>73890</v>
      </c>
      <c r="O61" s="18">
        <f t="shared" si="61"/>
        <v>76199</v>
      </c>
      <c r="P61" s="18">
        <f t="shared" si="61"/>
        <v>76236</v>
      </c>
      <c r="Q61" s="18">
        <f t="shared" si="61"/>
        <v>90949</v>
      </c>
      <c r="R61" s="210">
        <f>SUM(R57:R60)</f>
        <v>317274</v>
      </c>
      <c r="S61" s="18">
        <f t="shared" si="61"/>
        <v>69669</v>
      </c>
      <c r="T61" s="18">
        <f t="shared" ref="T61:AE61" si="62">SUM(T57:T60)</f>
        <v>73686</v>
      </c>
      <c r="U61" s="18">
        <f t="shared" si="62"/>
        <v>75549</v>
      </c>
      <c r="V61" s="18">
        <f t="shared" si="62"/>
        <v>87681</v>
      </c>
      <c r="W61" s="210">
        <f t="shared" si="62"/>
        <v>306585</v>
      </c>
      <c r="X61" s="18">
        <f t="shared" si="62"/>
        <v>83340</v>
      </c>
      <c r="Y61" s="18">
        <f t="shared" si="62"/>
        <v>80102</v>
      </c>
      <c r="Z61" s="18">
        <f t="shared" si="62"/>
        <v>93243</v>
      </c>
      <c r="AA61" s="18">
        <f t="shared" si="62"/>
        <v>105458</v>
      </c>
      <c r="AB61" s="210">
        <f t="shared" si="62"/>
        <v>362143</v>
      </c>
      <c r="AC61" s="18">
        <f t="shared" si="62"/>
        <v>103023</v>
      </c>
      <c r="AD61" s="18">
        <f t="shared" si="62"/>
        <v>93556</v>
      </c>
      <c r="AE61" s="18">
        <f t="shared" si="62"/>
        <v>95006</v>
      </c>
      <c r="AF61" s="18">
        <f t="shared" ref="AF61:AH61" si="63">SUM(AF57:AF60)</f>
        <v>96890</v>
      </c>
      <c r="AG61" s="257">
        <f t="shared" si="63"/>
        <v>388475</v>
      </c>
      <c r="AH61" s="272">
        <f t="shared" si="63"/>
        <v>91524</v>
      </c>
      <c r="AI61" s="18">
        <f t="shared" ref="AI61:AJ61" si="64">SUM(AI57:AI60)</f>
        <v>88771</v>
      </c>
      <c r="AJ61" s="18">
        <f t="shared" si="64"/>
        <v>94552</v>
      </c>
      <c r="AK61" s="18">
        <f t="shared" ref="AK61:AL61" si="65">SUM(AK57:AK60)</f>
        <v>112587</v>
      </c>
      <c r="AL61" s="210">
        <f t="shared" si="65"/>
        <v>387434</v>
      </c>
      <c r="AM61" s="18">
        <f t="shared" ref="AM61" si="66">SUM(AM57:AM60)</f>
        <v>102865</v>
      </c>
    </row>
    <row r="62" spans="2:39">
      <c r="B62" s="14"/>
      <c r="C62" s="213"/>
      <c r="D62" s="23"/>
      <c r="E62" s="23"/>
      <c r="F62" s="23"/>
      <c r="G62" s="23"/>
      <c r="H62" s="222"/>
      <c r="I62" s="23"/>
      <c r="J62" s="23"/>
      <c r="K62" s="23"/>
      <c r="L62" s="23"/>
      <c r="M62" s="213"/>
      <c r="N62" s="23"/>
      <c r="O62" s="23"/>
      <c r="P62" s="23"/>
      <c r="Q62" s="23"/>
      <c r="R62" s="213"/>
      <c r="S62" s="23"/>
      <c r="T62" s="23"/>
      <c r="U62" s="23"/>
      <c r="V62" s="23"/>
      <c r="W62" s="213"/>
      <c r="X62" s="23"/>
      <c r="Y62" s="23"/>
      <c r="Z62" s="23"/>
      <c r="AA62" s="23"/>
      <c r="AB62" s="213"/>
      <c r="AC62" s="23"/>
      <c r="AD62" s="23"/>
      <c r="AE62" s="23"/>
      <c r="AF62" s="23"/>
      <c r="AG62" s="260"/>
      <c r="AH62" s="275"/>
      <c r="AI62" s="23"/>
      <c r="AJ62" s="23"/>
      <c r="AK62" s="23"/>
      <c r="AL62" s="213"/>
      <c r="AM62" s="23"/>
    </row>
    <row r="63" spans="2:39">
      <c r="B63" s="14" t="s">
        <v>191</v>
      </c>
      <c r="C63" s="214">
        <f t="shared" ref="C63:M63" si="67">C53-C61</f>
        <v>-59687.666339999967</v>
      </c>
      <c r="D63" s="24">
        <f t="shared" si="67"/>
        <v>-14343.905429999995</v>
      </c>
      <c r="E63" s="24">
        <f t="shared" si="67"/>
        <v>-10677.997849999992</v>
      </c>
      <c r="F63" s="24">
        <f t="shared" si="67"/>
        <v>-4008.0895200000086</v>
      </c>
      <c r="G63" s="24">
        <f t="shared" si="67"/>
        <v>-7223.9620100000029</v>
      </c>
      <c r="H63" s="214">
        <f t="shared" si="67"/>
        <v>-36253.954809999996</v>
      </c>
      <c r="I63" s="24">
        <f t="shared" si="67"/>
        <v>-5833.2956499999855</v>
      </c>
      <c r="J63" s="24">
        <f t="shared" si="67"/>
        <v>-14372.43041999999</v>
      </c>
      <c r="K63" s="24">
        <f t="shared" si="67"/>
        <v>-11068.319339999973</v>
      </c>
      <c r="L63" s="24">
        <f t="shared" si="67"/>
        <v>-22429.41459</v>
      </c>
      <c r="M63" s="214">
        <f t="shared" si="67"/>
        <v>-53703.459999999934</v>
      </c>
      <c r="N63" s="24">
        <f t="shared" ref="N63:T63" si="68">N53-N61</f>
        <v>-22440</v>
      </c>
      <c r="O63" s="24">
        <f t="shared" si="68"/>
        <v>-19842</v>
      </c>
      <c r="P63" s="24">
        <f t="shared" si="68"/>
        <v>-5588</v>
      </c>
      <c r="Q63" s="24">
        <f t="shared" si="68"/>
        <v>-15993</v>
      </c>
      <c r="R63" s="214">
        <f>R53-R61</f>
        <v>-63863</v>
      </c>
      <c r="S63" s="24">
        <f t="shared" si="68"/>
        <v>1384</v>
      </c>
      <c r="T63" s="24">
        <f t="shared" si="68"/>
        <v>1341</v>
      </c>
      <c r="U63" s="24">
        <f t="shared" ref="U63:AE63" si="69">U53-U61</f>
        <v>12320</v>
      </c>
      <c r="V63" s="24">
        <f t="shared" si="69"/>
        <v>738</v>
      </c>
      <c r="W63" s="214">
        <f t="shared" si="69"/>
        <v>15783</v>
      </c>
      <c r="X63" s="24">
        <f t="shared" si="69"/>
        <v>6818</v>
      </c>
      <c r="Y63" s="24">
        <f t="shared" si="69"/>
        <v>17669</v>
      </c>
      <c r="Z63" s="24">
        <f t="shared" si="69"/>
        <v>14619</v>
      </c>
      <c r="AA63" s="24">
        <f t="shared" si="69"/>
        <v>2803</v>
      </c>
      <c r="AB63" s="214">
        <f t="shared" si="69"/>
        <v>41909</v>
      </c>
      <c r="AC63" s="24">
        <f t="shared" si="69"/>
        <v>4005</v>
      </c>
      <c r="AD63" s="24">
        <f t="shared" si="69"/>
        <v>17169</v>
      </c>
      <c r="AE63" s="24">
        <f t="shared" si="69"/>
        <v>25739</v>
      </c>
      <c r="AF63" s="24">
        <f t="shared" ref="AF63:AH63" si="70">AF53-AF61</f>
        <v>14253</v>
      </c>
      <c r="AG63" s="261">
        <f t="shared" si="70"/>
        <v>61166</v>
      </c>
      <c r="AH63" s="276">
        <f t="shared" si="70"/>
        <v>20843</v>
      </c>
      <c r="AI63" s="24">
        <f t="shared" ref="AI63:AJ63" si="71">AI53-AI61</f>
        <v>31734</v>
      </c>
      <c r="AJ63" s="24">
        <f t="shared" si="71"/>
        <v>36381</v>
      </c>
      <c r="AK63" s="24">
        <f t="shared" ref="AK63:AL63" si="72">AK53-AK61</f>
        <v>16118</v>
      </c>
      <c r="AL63" s="214">
        <f t="shared" si="72"/>
        <v>105076</v>
      </c>
      <c r="AM63" s="24">
        <f t="shared" ref="AM63" si="73">AM53-AM61</f>
        <v>26789</v>
      </c>
    </row>
    <row r="64" spans="2:39">
      <c r="B64" s="25" t="s">
        <v>129</v>
      </c>
      <c r="C64" s="215">
        <f t="shared" ref="C64:M64" si="74">C63/C50</f>
        <v>-0.34154077786678855</v>
      </c>
      <c r="D64" s="26">
        <f t="shared" si="74"/>
        <v>-0.3067755722137861</v>
      </c>
      <c r="E64" s="26">
        <f t="shared" si="74"/>
        <v>-0.19769310814063268</v>
      </c>
      <c r="F64" s="26">
        <f t="shared" si="74"/>
        <v>-6.7794684122393201E-2</v>
      </c>
      <c r="G64" s="26">
        <f t="shared" si="74"/>
        <v>-0.11997943879754198</v>
      </c>
      <c r="H64" s="215">
        <f t="shared" si="74"/>
        <v>-0.16471508448394145</v>
      </c>
      <c r="I64" s="26">
        <f t="shared" si="74"/>
        <v>-9.3376056890396908E-2</v>
      </c>
      <c r="J64" s="26">
        <f t="shared" si="74"/>
        <v>-0.2217556998703942</v>
      </c>
      <c r="K64" s="26">
        <f t="shared" si="74"/>
        <v>-0.13831768335811814</v>
      </c>
      <c r="L64" s="26">
        <f t="shared" si="74"/>
        <v>-0.2863963250165994</v>
      </c>
      <c r="M64" s="215">
        <f t="shared" si="74"/>
        <v>-0.18802415797213057</v>
      </c>
      <c r="N64" s="26">
        <f t="shared" ref="N64:T64" si="75">N63/N50</f>
        <v>-0.27196373816824421</v>
      </c>
      <c r="O64" s="26">
        <f t="shared" si="75"/>
        <v>-0.22011692532975383</v>
      </c>
      <c r="P64" s="26">
        <f t="shared" si="75"/>
        <v>-5.4668010213565259E-2</v>
      </c>
      <c r="Q64" s="26">
        <f t="shared" si="75"/>
        <v>-0.1513041503864675</v>
      </c>
      <c r="R64" s="215">
        <f t="shared" si="75"/>
        <v>-0.1678079312193225</v>
      </c>
      <c r="S64" s="26">
        <f t="shared" si="75"/>
        <v>1.3918360368876776E-2</v>
      </c>
      <c r="T64" s="26">
        <f t="shared" si="75"/>
        <v>1.2812795597213862E-2</v>
      </c>
      <c r="U64" s="26">
        <f t="shared" ref="U64:AE64" si="76">U63/U50</f>
        <v>0.10287842475762611</v>
      </c>
      <c r="V64" s="26">
        <f t="shared" si="76"/>
        <v>6.1925739458779105E-3</v>
      </c>
      <c r="W64" s="215">
        <f t="shared" si="76"/>
        <v>3.5625448619268398E-2</v>
      </c>
      <c r="X64" s="26">
        <f t="shared" si="76"/>
        <v>5.7275827886893262E-2</v>
      </c>
      <c r="Y64" s="26">
        <f t="shared" si="76"/>
        <v>0.13880901877602325</v>
      </c>
      <c r="Z64" s="26">
        <f t="shared" si="76"/>
        <v>0.10397285994708542</v>
      </c>
      <c r="AA64" s="26">
        <f t="shared" si="76"/>
        <v>1.9777738578232493E-2</v>
      </c>
      <c r="AB64" s="215">
        <f t="shared" si="76"/>
        <v>7.9274463404438042E-2</v>
      </c>
      <c r="AC64" s="26">
        <f t="shared" si="76"/>
        <v>2.815604282811808E-2</v>
      </c>
      <c r="AD64" s="26">
        <f t="shared" si="76"/>
        <v>0.11671731283013481</v>
      </c>
      <c r="AE64" s="26">
        <f t="shared" si="76"/>
        <v>0.16227342937301012</v>
      </c>
      <c r="AF64" s="26">
        <f t="shared" ref="AF64:AH64" si="77">AF63/AF50</f>
        <v>9.5898429615275921E-2</v>
      </c>
      <c r="AG64" s="262">
        <f t="shared" si="77"/>
        <v>0.10252722588474697</v>
      </c>
      <c r="AH64" s="277">
        <f t="shared" si="77"/>
        <v>0.1352835417897176</v>
      </c>
      <c r="AI64" s="26">
        <f t="shared" ref="AI64:AJ64" si="78">AI63/AI50</f>
        <v>0.19849753864052894</v>
      </c>
      <c r="AJ64" s="26">
        <f t="shared" si="78"/>
        <v>0.20924374097740253</v>
      </c>
      <c r="AK64" s="26">
        <f t="shared" ref="AK64:AL64" si="79">AK63/AK50</f>
        <v>9.3790005353443659E-2</v>
      </c>
      <c r="AL64" s="215">
        <f t="shared" si="79"/>
        <v>0.15928787665179539</v>
      </c>
      <c r="AM64" s="26">
        <f t="shared" ref="AM64" si="80">AM63/AM50</f>
        <v>0.15224396315092548</v>
      </c>
    </row>
    <row r="65" spans="2:39">
      <c r="B65" s="14"/>
      <c r="C65" s="216"/>
      <c r="D65" s="24"/>
      <c r="E65" s="27"/>
      <c r="F65" s="27"/>
      <c r="G65" s="28"/>
      <c r="H65" s="223"/>
      <c r="I65" s="27"/>
      <c r="J65" s="27"/>
      <c r="K65" s="27"/>
      <c r="L65" s="27"/>
      <c r="M65" s="216"/>
      <c r="N65" s="27"/>
      <c r="O65" s="27"/>
      <c r="P65" s="27"/>
      <c r="Q65" s="27"/>
      <c r="R65" s="216"/>
      <c r="S65" s="27"/>
      <c r="T65" s="27"/>
      <c r="U65" s="27"/>
      <c r="V65" s="27"/>
      <c r="W65" s="216"/>
      <c r="X65" s="27"/>
      <c r="Y65" s="27"/>
      <c r="Z65" s="27"/>
      <c r="AA65" s="27"/>
      <c r="AB65" s="216"/>
      <c r="AC65" s="27"/>
      <c r="AD65" s="27"/>
      <c r="AE65" s="27"/>
      <c r="AF65" s="27"/>
      <c r="AG65" s="263"/>
      <c r="AH65" s="278"/>
      <c r="AI65" s="27"/>
      <c r="AJ65" s="27"/>
      <c r="AK65" s="27"/>
      <c r="AL65" s="216"/>
      <c r="AM65" s="27"/>
    </row>
    <row r="66" spans="2:39">
      <c r="B66" s="29" t="s">
        <v>207</v>
      </c>
      <c r="C66" s="217">
        <v>652</v>
      </c>
      <c r="D66" s="30">
        <v>580</v>
      </c>
      <c r="E66" s="30">
        <v>263</v>
      </c>
      <c r="F66" s="30">
        <v>432</v>
      </c>
      <c r="G66" s="30">
        <v>387</v>
      </c>
      <c r="H66" s="217">
        <v>502</v>
      </c>
      <c r="I66" s="30">
        <v>356</v>
      </c>
      <c r="J66" s="30">
        <v>-281</v>
      </c>
      <c r="K66" s="30">
        <v>10404</v>
      </c>
      <c r="L66" s="30">
        <v>8311</v>
      </c>
      <c r="M66" s="209">
        <v>18790</v>
      </c>
      <c r="N66" s="30">
        <v>5882</v>
      </c>
      <c r="O66" s="30">
        <v>4780</v>
      </c>
      <c r="P66" s="30">
        <v>3158</v>
      </c>
      <c r="Q66" s="30">
        <v>1565</v>
      </c>
      <c r="R66" s="212">
        <f>N66+O66+P66+Q66</f>
        <v>15385</v>
      </c>
      <c r="S66" s="30">
        <v>463</v>
      </c>
      <c r="T66" s="30">
        <f>T25</f>
        <v>-225</v>
      </c>
      <c r="U66" s="30">
        <f>U25</f>
        <v>-86</v>
      </c>
      <c r="V66" s="30">
        <f>V25</f>
        <v>-404</v>
      </c>
      <c r="W66" s="218">
        <f>S66+T66+U66+V66</f>
        <v>-252</v>
      </c>
      <c r="X66" s="30">
        <f>X25-30052</f>
        <v>549</v>
      </c>
      <c r="Y66" s="30">
        <f>Y25</f>
        <v>150</v>
      </c>
      <c r="Z66" s="30">
        <v>-424</v>
      </c>
      <c r="AA66" s="30">
        <f>AA25</f>
        <v>-47</v>
      </c>
      <c r="AB66" s="218">
        <f>X66+Y66+Z66+AA66</f>
        <v>228</v>
      </c>
      <c r="AC66" s="30">
        <f>AC25</f>
        <v>699</v>
      </c>
      <c r="AD66" s="30">
        <f>AD25</f>
        <v>2248</v>
      </c>
      <c r="AE66" s="30">
        <f>AE25</f>
        <v>-736</v>
      </c>
      <c r="AF66" s="30">
        <f>AF25</f>
        <v>4735</v>
      </c>
      <c r="AG66" s="264">
        <f>AC66+AD66+AE66+AF66</f>
        <v>6946</v>
      </c>
      <c r="AH66" s="279">
        <f>AH25</f>
        <v>4849</v>
      </c>
      <c r="AI66" s="30">
        <f>AI25</f>
        <v>6431</v>
      </c>
      <c r="AJ66" s="30">
        <f>AJ25</f>
        <v>6607</v>
      </c>
      <c r="AK66" s="30">
        <f>AK25</f>
        <v>5070</v>
      </c>
      <c r="AL66" s="218">
        <f>AH66+AI66+AJ66+AK66</f>
        <v>22957</v>
      </c>
      <c r="AM66" s="30">
        <f>AM25</f>
        <v>4444</v>
      </c>
    </row>
    <row r="67" spans="2:39">
      <c r="B67" s="14"/>
      <c r="C67" s="213"/>
      <c r="D67" s="23"/>
      <c r="E67" s="23"/>
      <c r="F67" s="23"/>
      <c r="G67" s="23"/>
      <c r="H67" s="213"/>
      <c r="I67" s="23"/>
      <c r="J67" s="23"/>
      <c r="K67" s="23"/>
      <c r="L67" s="23"/>
      <c r="M67" s="213"/>
      <c r="N67" s="23"/>
      <c r="O67" s="23"/>
      <c r="P67" s="23"/>
      <c r="Q67" s="23"/>
      <c r="R67" s="213"/>
      <c r="S67" s="23"/>
      <c r="T67" s="23"/>
      <c r="U67" s="23"/>
      <c r="V67" s="23"/>
      <c r="W67" s="213"/>
      <c r="X67" s="23"/>
      <c r="Y67" s="23"/>
      <c r="Z67" s="23"/>
      <c r="AA67" s="23"/>
      <c r="AB67" s="213"/>
      <c r="AC67" s="23"/>
      <c r="AD67" s="23"/>
      <c r="AE67" s="23"/>
      <c r="AF67" s="23"/>
      <c r="AG67" s="260"/>
      <c r="AH67" s="275"/>
      <c r="AI67" s="23"/>
      <c r="AJ67" s="23"/>
      <c r="AK67" s="23"/>
      <c r="AL67" s="213"/>
      <c r="AM67" s="23"/>
    </row>
    <row r="68" spans="2:39">
      <c r="B68" s="14" t="s">
        <v>193</v>
      </c>
      <c r="C68" s="214">
        <v>-59035.522600000448</v>
      </c>
      <c r="D68" s="24">
        <v>-14924</v>
      </c>
      <c r="E68" s="24">
        <v>-10415</v>
      </c>
      <c r="F68" s="24">
        <v>-3575.9000000000015</v>
      </c>
      <c r="G68" s="24">
        <v>-6836</v>
      </c>
      <c r="H68" s="214">
        <v>-35750.9</v>
      </c>
      <c r="I68" s="24">
        <v>-5477</v>
      </c>
      <c r="J68" s="24">
        <v>-14654</v>
      </c>
      <c r="K68" s="24">
        <v>-664</v>
      </c>
      <c r="L68" s="24">
        <v>-14119</v>
      </c>
      <c r="M68" s="214">
        <v>-34914</v>
      </c>
      <c r="N68" s="24">
        <f t="shared" ref="N68:T68" si="81">N63+N66</f>
        <v>-16558</v>
      </c>
      <c r="O68" s="24">
        <f t="shared" si="81"/>
        <v>-15062</v>
      </c>
      <c r="P68" s="24">
        <f t="shared" si="81"/>
        <v>-2430</v>
      </c>
      <c r="Q68" s="24">
        <f t="shared" si="81"/>
        <v>-14428</v>
      </c>
      <c r="R68" s="214">
        <f t="shared" si="81"/>
        <v>-48478</v>
      </c>
      <c r="S68" s="24">
        <f t="shared" si="81"/>
        <v>1847</v>
      </c>
      <c r="T68" s="24">
        <f t="shared" si="81"/>
        <v>1116</v>
      </c>
      <c r="U68" s="24">
        <f t="shared" ref="U68:AE68" si="82">U63+U66</f>
        <v>12234</v>
      </c>
      <c r="V68" s="24">
        <f t="shared" si="82"/>
        <v>334</v>
      </c>
      <c r="W68" s="214">
        <f t="shared" si="82"/>
        <v>15531</v>
      </c>
      <c r="X68" s="24">
        <f t="shared" si="82"/>
        <v>7367</v>
      </c>
      <c r="Y68" s="24">
        <f t="shared" si="82"/>
        <v>17819</v>
      </c>
      <c r="Z68" s="24">
        <f t="shared" si="82"/>
        <v>14195</v>
      </c>
      <c r="AA68" s="24">
        <f t="shared" si="82"/>
        <v>2756</v>
      </c>
      <c r="AB68" s="214">
        <f t="shared" si="82"/>
        <v>42137</v>
      </c>
      <c r="AC68" s="24">
        <f t="shared" si="82"/>
        <v>4704</v>
      </c>
      <c r="AD68" s="24">
        <f t="shared" si="82"/>
        <v>19417</v>
      </c>
      <c r="AE68" s="24">
        <f t="shared" si="82"/>
        <v>25003</v>
      </c>
      <c r="AF68" s="24">
        <f t="shared" ref="AF68:AH68" si="83">AF63+AF66</f>
        <v>18988</v>
      </c>
      <c r="AG68" s="261">
        <f t="shared" si="83"/>
        <v>68112</v>
      </c>
      <c r="AH68" s="276">
        <f t="shared" si="83"/>
        <v>25692</v>
      </c>
      <c r="AI68" s="24">
        <f t="shared" ref="AI68:AJ68" si="84">AI63+AI66</f>
        <v>38165</v>
      </c>
      <c r="AJ68" s="24">
        <f t="shared" si="84"/>
        <v>42988</v>
      </c>
      <c r="AK68" s="24">
        <f t="shared" ref="AK68:AL68" si="85">AK63+AK66</f>
        <v>21188</v>
      </c>
      <c r="AL68" s="214">
        <f t="shared" si="85"/>
        <v>128033</v>
      </c>
      <c r="AM68" s="24">
        <f t="shared" ref="AM68" si="86">AM63+AM66</f>
        <v>31233</v>
      </c>
    </row>
    <row r="69" spans="2:39">
      <c r="B69" s="14"/>
      <c r="C69" s="214"/>
      <c r="D69" s="24"/>
      <c r="E69" s="24"/>
      <c r="F69" s="24"/>
      <c r="G69" s="24"/>
      <c r="H69" s="214"/>
      <c r="I69" s="24"/>
      <c r="J69" s="24"/>
      <c r="K69" s="24"/>
      <c r="L69" s="24"/>
      <c r="M69" s="214"/>
      <c r="N69" s="24"/>
      <c r="O69" s="24"/>
      <c r="P69" s="24"/>
      <c r="Q69" s="24"/>
      <c r="R69" s="214"/>
      <c r="S69" s="24"/>
      <c r="T69" s="24"/>
      <c r="U69" s="24"/>
      <c r="V69" s="24"/>
      <c r="W69" s="214"/>
      <c r="X69" s="24"/>
      <c r="Y69" s="24"/>
      <c r="Z69" s="24"/>
      <c r="AA69" s="24"/>
      <c r="AB69" s="214"/>
      <c r="AC69" s="24"/>
      <c r="AD69" s="24"/>
      <c r="AE69" s="24"/>
      <c r="AF69" s="24"/>
      <c r="AG69" s="261"/>
      <c r="AH69" s="276"/>
      <c r="AI69" s="24"/>
      <c r="AJ69" s="24"/>
      <c r="AK69" s="24"/>
      <c r="AL69" s="214"/>
      <c r="AM69" s="24"/>
    </row>
    <row r="70" spans="2:39">
      <c r="B70" s="29" t="s">
        <v>6</v>
      </c>
      <c r="C70" s="218">
        <v>-22797</v>
      </c>
      <c r="D70" s="22">
        <v>-4556</v>
      </c>
      <c r="E70" s="22">
        <v>-3164</v>
      </c>
      <c r="F70" s="22">
        <v>-2514</v>
      </c>
      <c r="G70" s="22">
        <v>-2352</v>
      </c>
      <c r="H70" s="218">
        <v>-12586</v>
      </c>
      <c r="I70" s="22">
        <v>-1078</v>
      </c>
      <c r="J70" s="22">
        <v>-3790</v>
      </c>
      <c r="K70" s="22">
        <v>-2941</v>
      </c>
      <c r="L70" s="22">
        <v>-5155</v>
      </c>
      <c r="M70" s="217">
        <v>-12964</v>
      </c>
      <c r="N70" s="22">
        <v>-216</v>
      </c>
      <c r="O70" s="22">
        <v>190</v>
      </c>
      <c r="P70" s="22">
        <v>-227</v>
      </c>
      <c r="Q70" s="22">
        <v>-11199</v>
      </c>
      <c r="R70" s="218">
        <f>N70+O70+P70+Q70</f>
        <v>-11452</v>
      </c>
      <c r="S70" s="30">
        <v>934</v>
      </c>
      <c r="T70" s="22">
        <v>-1291</v>
      </c>
      <c r="U70" s="22">
        <v>2347</v>
      </c>
      <c r="V70" s="22">
        <v>-2628</v>
      </c>
      <c r="W70" s="218">
        <f>S70+T70+U70+V70</f>
        <v>-638</v>
      </c>
      <c r="X70" s="30">
        <v>865</v>
      </c>
      <c r="Y70" s="30">
        <v>-12</v>
      </c>
      <c r="Z70" s="30">
        <v>4271</v>
      </c>
      <c r="AA70" s="22">
        <v>3391</v>
      </c>
      <c r="AB70" s="218">
        <f>X70+Y70+Z70+AA70</f>
        <v>8515</v>
      </c>
      <c r="AC70" s="22">
        <v>1237</v>
      </c>
      <c r="AD70" s="22">
        <v>4557</v>
      </c>
      <c r="AE70" s="22">
        <v>6468</v>
      </c>
      <c r="AF70" s="22">
        <v>-2141</v>
      </c>
      <c r="AG70" s="264">
        <f>AC70+AD70+AE70+AF70</f>
        <v>10121</v>
      </c>
      <c r="AH70" s="285">
        <v>6167</v>
      </c>
      <c r="AI70" s="22">
        <v>9036</v>
      </c>
      <c r="AJ70" s="22">
        <v>10732</v>
      </c>
      <c r="AK70" s="22">
        <v>3947</v>
      </c>
      <c r="AL70" s="218">
        <f>AH70+AI70+AJ70+AK70</f>
        <v>29882</v>
      </c>
      <c r="AM70" s="22">
        <v>7371</v>
      </c>
    </row>
    <row r="71" spans="2:39">
      <c r="B71" s="14"/>
      <c r="C71" s="213"/>
      <c r="D71" s="23"/>
      <c r="E71" s="23"/>
      <c r="F71" s="23"/>
      <c r="G71" s="23"/>
      <c r="H71" s="213"/>
      <c r="I71" s="23"/>
      <c r="J71" s="23"/>
      <c r="K71" s="23"/>
      <c r="L71" s="23"/>
      <c r="M71" s="213"/>
      <c r="N71" s="23"/>
      <c r="O71" s="23"/>
      <c r="P71" s="23"/>
      <c r="Q71" s="23"/>
      <c r="R71" s="213"/>
      <c r="S71" s="23"/>
      <c r="T71" s="23"/>
      <c r="U71" s="23"/>
      <c r="V71" s="23"/>
      <c r="W71" s="213"/>
      <c r="X71" s="23"/>
      <c r="Y71" s="23"/>
      <c r="Z71" s="23"/>
      <c r="AA71" s="23"/>
      <c r="AB71" s="213"/>
      <c r="AC71" s="23"/>
      <c r="AD71" s="23"/>
      <c r="AE71" s="23"/>
      <c r="AF71" s="23"/>
      <c r="AG71" s="260"/>
      <c r="AH71" s="275"/>
      <c r="AI71" s="23"/>
      <c r="AJ71" s="23"/>
      <c r="AK71" s="23"/>
      <c r="AL71" s="213"/>
      <c r="AM71" s="23"/>
    </row>
    <row r="72" spans="2:39">
      <c r="B72" s="14" t="s">
        <v>130</v>
      </c>
      <c r="C72" s="219">
        <f>C68-C70</f>
        <v>-36238.522600000448</v>
      </c>
      <c r="D72" s="31">
        <f t="shared" ref="D72:M72" si="87">D68-D70</f>
        <v>-10368</v>
      </c>
      <c r="E72" s="31">
        <f t="shared" si="87"/>
        <v>-7251</v>
      </c>
      <c r="F72" s="31">
        <f t="shared" si="87"/>
        <v>-1061.9000000000015</v>
      </c>
      <c r="G72" s="31">
        <f t="shared" si="87"/>
        <v>-4484</v>
      </c>
      <c r="H72" s="219">
        <f t="shared" si="87"/>
        <v>-23164.9</v>
      </c>
      <c r="I72" s="31">
        <f t="shared" si="87"/>
        <v>-4399</v>
      </c>
      <c r="J72" s="31">
        <f t="shared" si="87"/>
        <v>-10864</v>
      </c>
      <c r="K72" s="31">
        <f t="shared" si="87"/>
        <v>2277</v>
      </c>
      <c r="L72" s="31">
        <f t="shared" si="87"/>
        <v>-8964</v>
      </c>
      <c r="M72" s="219">
        <f t="shared" si="87"/>
        <v>-21950</v>
      </c>
      <c r="N72" s="31">
        <f t="shared" ref="N72:AE72" si="88">N68-N70</f>
        <v>-16342</v>
      </c>
      <c r="O72" s="31">
        <f t="shared" si="88"/>
        <v>-15252</v>
      </c>
      <c r="P72" s="31">
        <f t="shared" si="88"/>
        <v>-2203</v>
      </c>
      <c r="Q72" s="31">
        <f t="shared" si="88"/>
        <v>-3229</v>
      </c>
      <c r="R72" s="219">
        <f t="shared" si="88"/>
        <v>-37026</v>
      </c>
      <c r="S72" s="31">
        <f t="shared" si="88"/>
        <v>913</v>
      </c>
      <c r="T72" s="31">
        <f t="shared" si="88"/>
        <v>2407</v>
      </c>
      <c r="U72" s="31">
        <f t="shared" si="88"/>
        <v>9887</v>
      </c>
      <c r="V72" s="31">
        <f t="shared" si="88"/>
        <v>2962</v>
      </c>
      <c r="W72" s="219">
        <f t="shared" si="88"/>
        <v>16169</v>
      </c>
      <c r="X72" s="31">
        <f t="shared" si="88"/>
        <v>6502</v>
      </c>
      <c r="Y72" s="31">
        <f t="shared" si="88"/>
        <v>17831</v>
      </c>
      <c r="Z72" s="31">
        <f t="shared" si="88"/>
        <v>9924</v>
      </c>
      <c r="AA72" s="31">
        <f t="shared" si="88"/>
        <v>-635</v>
      </c>
      <c r="AB72" s="219">
        <f t="shared" si="88"/>
        <v>33622</v>
      </c>
      <c r="AC72" s="31">
        <f t="shared" si="88"/>
        <v>3467</v>
      </c>
      <c r="AD72" s="31">
        <f t="shared" si="88"/>
        <v>14860</v>
      </c>
      <c r="AE72" s="31">
        <f t="shared" si="88"/>
        <v>18535</v>
      </c>
      <c r="AF72" s="31">
        <f t="shared" ref="AF72:AH72" si="89">AF68-AF70</f>
        <v>21129</v>
      </c>
      <c r="AG72" s="265">
        <f t="shared" si="89"/>
        <v>57991</v>
      </c>
      <c r="AH72" s="280">
        <f t="shared" si="89"/>
        <v>19525</v>
      </c>
      <c r="AI72" s="31">
        <f t="shared" ref="AI72:AJ72" si="90">AI68-AI70</f>
        <v>29129</v>
      </c>
      <c r="AJ72" s="31">
        <f t="shared" si="90"/>
        <v>32256</v>
      </c>
      <c r="AK72" s="31">
        <f t="shared" ref="AK72:AL72" si="91">AK68-AK70</f>
        <v>17241</v>
      </c>
      <c r="AL72" s="219">
        <f t="shared" si="91"/>
        <v>98151</v>
      </c>
      <c r="AM72" s="31">
        <f t="shared" ref="AM72" si="92">AM68-AM70</f>
        <v>23862</v>
      </c>
    </row>
    <row r="73" spans="2:39">
      <c r="B73" s="14"/>
      <c r="C73" s="219"/>
      <c r="D73" s="31"/>
      <c r="E73" s="31"/>
      <c r="F73" s="31"/>
      <c r="G73" s="31"/>
      <c r="H73" s="219"/>
      <c r="I73" s="31"/>
      <c r="J73" s="31"/>
      <c r="K73" s="31"/>
      <c r="L73" s="31"/>
      <c r="M73" s="219"/>
      <c r="N73" s="23"/>
      <c r="O73" s="23"/>
      <c r="P73" s="23"/>
      <c r="Q73" s="23"/>
      <c r="R73" s="213"/>
      <c r="S73" s="23"/>
      <c r="T73" s="23"/>
      <c r="U73" s="23"/>
      <c r="V73" s="23"/>
      <c r="W73" s="213"/>
      <c r="X73" s="23"/>
      <c r="Y73" s="23"/>
      <c r="Z73" s="23"/>
      <c r="AA73" s="23"/>
      <c r="AB73" s="213"/>
      <c r="AC73" s="23"/>
      <c r="AD73" s="23"/>
      <c r="AE73" s="23"/>
      <c r="AF73" s="23"/>
      <c r="AG73" s="260"/>
      <c r="AH73" s="275"/>
      <c r="AI73" s="23"/>
      <c r="AJ73" s="23"/>
      <c r="AK73" s="23"/>
      <c r="AL73" s="213"/>
      <c r="AM73" s="23"/>
    </row>
    <row r="74" spans="2:39" ht="13.5" thickBot="1">
      <c r="B74" s="35" t="s">
        <v>133</v>
      </c>
      <c r="C74" s="221">
        <v>-0.47</v>
      </c>
      <c r="D74" s="36">
        <v>-0.13</v>
      </c>
      <c r="E74" s="36">
        <v>-0.09</v>
      </c>
      <c r="F74" s="36">
        <v>-0.01</v>
      </c>
      <c r="G74" s="36">
        <v>-0.06</v>
      </c>
      <c r="H74" s="221">
        <v>-0.28999999999999998</v>
      </c>
      <c r="I74" s="36">
        <v>-0.06</v>
      </c>
      <c r="J74" s="36">
        <v>-0.14000000000000001</v>
      </c>
      <c r="K74" s="36">
        <v>0.03</v>
      </c>
      <c r="L74" s="36">
        <v>-0.13</v>
      </c>
      <c r="M74" s="221">
        <v>-0.28999999999999998</v>
      </c>
      <c r="N74" s="36">
        <v>-0.24</v>
      </c>
      <c r="O74" s="36">
        <f>O72/67684</f>
        <v>-0.22534129188582236</v>
      </c>
      <c r="P74" s="36">
        <v>-0.03</v>
      </c>
      <c r="Q74" s="36">
        <v>-0.05</v>
      </c>
      <c r="R74" s="221">
        <v>-0.55000000000000004</v>
      </c>
      <c r="S74" s="36">
        <f>S72/EPS!S35</f>
        <v>1.3558667597309058E-2</v>
      </c>
      <c r="T74" s="36">
        <f>T72/EPS!T35</f>
        <v>3.4983431195860705E-2</v>
      </c>
      <c r="U74" s="36">
        <f>U72/EPS!U35</f>
        <v>0.14169831601576496</v>
      </c>
      <c r="V74" s="36">
        <f>V72/EPS!V35</f>
        <v>4.2353614070208052E-2</v>
      </c>
      <c r="W74" s="221">
        <f>W72/EPS!W35</f>
        <v>0.23445990770379663</v>
      </c>
      <c r="X74" s="36">
        <f>X72/EPS!X35</f>
        <v>9.3412829538107894E-2</v>
      </c>
      <c r="Y74" s="36">
        <f>Y72/EPS!Y35</f>
        <v>0.25717912105346663</v>
      </c>
      <c r="Z74" s="36">
        <f>Z72/EPS!Z35</f>
        <v>0.14189710886785439</v>
      </c>
      <c r="AA74" s="36">
        <f>AA72/EPS!AA34</f>
        <v>-9.2995328266186304E-3</v>
      </c>
      <c r="AB74" s="221">
        <f>AB72/EPS!AB35</f>
        <v>0.48335250143760783</v>
      </c>
      <c r="AC74" s="36">
        <f>AC72/EPS!AC35</f>
        <v>5.0104776356673167E-2</v>
      </c>
      <c r="AD74" s="36">
        <f>AD72/EPS!AD35</f>
        <v>0.2199265924698082</v>
      </c>
      <c r="AE74" s="36">
        <f>AE72/EPS!AE35</f>
        <v>0.28360058755125772</v>
      </c>
      <c r="AF74" s="36">
        <f>AF72/EPS!AF35</f>
        <v>0.3188416732057705</v>
      </c>
      <c r="AG74" s="266">
        <f>AG72/EPS!AG35</f>
        <v>0.86428603365277135</v>
      </c>
      <c r="AH74" s="283">
        <f>AH72/EPS!AH35</f>
        <v>0.28974001305870484</v>
      </c>
      <c r="AI74" s="36">
        <f>AI72/EPS!AI35</f>
        <v>0.42920080155596158</v>
      </c>
      <c r="AJ74" s="36">
        <f>AJ72/EPS!AJ35</f>
        <v>0.47475089413184579</v>
      </c>
      <c r="AK74" s="36">
        <f>AK72/EPS!AK35</f>
        <v>0.25180003213039098</v>
      </c>
      <c r="AL74" s="221">
        <f>AL72/EPS!AL35</f>
        <v>1.4451397273182367</v>
      </c>
      <c r="AM74" s="36">
        <f>AM72/EPS!AM35</f>
        <v>0.34853862670347485</v>
      </c>
    </row>
    <row r="75" spans="2:39" ht="13.5"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B76" s="14" t="s">
        <v>178</v>
      </c>
    </row>
    <row r="77" spans="2:39">
      <c r="B77" s="1" t="s">
        <v>142</v>
      </c>
    </row>
  </sheetData>
  <hyperlinks>
    <hyperlink ref="C5" location="Cover!A1" display="Back to Main" xr:uid="{F910924E-D5EF-4616-9A37-E1A9A67C68E7}"/>
  </hyperlinks>
  <pageMargins left="0.25" right="0.25" top="0.5" bottom="0.5" header="0.3" footer="0.55000000000000004"/>
  <pageSetup scale="54"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Q78"/>
  <sheetViews>
    <sheetView showGridLines="0" zoomScale="80" zoomScaleNormal="80" zoomScaleSheetLayoutView="80" workbookViewId="0">
      <pane ySplit="8" topLeftCell="A21" activePane="bottomLeft" state="frozen"/>
      <selection pane="bottomLeft" activeCell="AQ38" sqref="AQ38"/>
    </sheetView>
  </sheetViews>
  <sheetFormatPr defaultColWidth="9.140625" defaultRowHeight="15" customHeight="1" outlineLevelRow="1" outlineLevelCol="2"/>
  <cols>
    <col min="1" max="1" width="5.42578125" style="1" customWidth="1"/>
    <col min="2" max="2" width="44.28515625" style="1" customWidth="1"/>
    <col min="3" max="6" width="10.42578125" style="1" hidden="1" customWidth="1" outlineLevel="1"/>
    <col min="7" max="7" width="11.140625" style="1" hidden="1" customWidth="1" outlineLevel="1" collapsed="1"/>
    <col min="8" max="11" width="10.42578125" style="1" hidden="1" customWidth="1" outlineLevel="1"/>
    <col min="12" max="12" width="11.42578125" style="1" hidden="1" customWidth="1" outlineLevel="1" collapsed="1"/>
    <col min="13" max="13" width="10.140625" style="1" hidden="1" customWidth="1" outlineLevel="2"/>
    <col min="14" max="16" width="10.42578125" style="1" hidden="1" customWidth="1" outlineLevel="2"/>
    <col min="17" max="17" width="11.7109375" style="1" hidden="1" customWidth="1" outlineLevel="1" collapsed="1"/>
    <col min="18" max="21" width="10.42578125" style="1" hidden="1" customWidth="1" outlineLevel="1"/>
    <col min="22" max="22" width="11.7109375" style="1" customWidth="1" collapsed="1"/>
    <col min="23" max="26" width="10.42578125" style="1" hidden="1" customWidth="1" outlineLevel="1"/>
    <col min="27" max="27" width="11.7109375" style="1" customWidth="1" collapsed="1"/>
    <col min="28" max="31" width="10.42578125" style="1" hidden="1" customWidth="1" outlineLevel="1"/>
    <col min="32" max="32" width="11.7109375" style="1" customWidth="1" collapsed="1"/>
    <col min="33" max="36" width="10.42578125" style="1" customWidth="1"/>
    <col min="37" max="37" width="11.7109375" style="1" customWidth="1"/>
    <col min="38" max="41" width="10.42578125" style="1" customWidth="1"/>
    <col min="42" max="42" width="11.7109375" style="1" customWidth="1"/>
    <col min="43" max="43" width="10.42578125" style="1" customWidth="1"/>
    <col min="44" max="16384" width="9.140625" style="1"/>
  </cols>
  <sheetData>
    <row r="1" spans="2:43" ht="15" customHeight="1">
      <c r="B1" s="5"/>
    </row>
    <row r="2" spans="2:43" ht="15" customHeight="1">
      <c r="B2" s="5"/>
    </row>
    <row r="3" spans="2:43" ht="15" customHeight="1">
      <c r="B3" s="5"/>
    </row>
    <row r="4" spans="2:43" ht="15" customHeight="1">
      <c r="B4" s="5"/>
    </row>
    <row r="5" spans="2:43" ht="15" customHeight="1">
      <c r="B5" s="7" t="s">
        <v>37</v>
      </c>
      <c r="G5" s="6" t="s">
        <v>45</v>
      </c>
    </row>
    <row r="6" spans="2:43" ht="15" customHeight="1">
      <c r="B6" s="8" t="s">
        <v>38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2:43" ht="15" customHeight="1">
      <c r="B7" s="1" t="s">
        <v>144</v>
      </c>
    </row>
    <row r="8" spans="2:43" ht="15" customHeight="1">
      <c r="C8" s="40"/>
      <c r="D8" s="40"/>
      <c r="E8" s="40"/>
      <c r="F8" s="40"/>
      <c r="G8" s="41" t="s">
        <v>114</v>
      </c>
      <c r="H8" s="40" t="s">
        <v>74</v>
      </c>
      <c r="I8" s="40" t="s">
        <v>75</v>
      </c>
      <c r="J8" s="40" t="s">
        <v>76</v>
      </c>
      <c r="K8" s="40" t="s">
        <v>77</v>
      </c>
      <c r="L8" s="41" t="s">
        <v>43</v>
      </c>
      <c r="M8" s="40" t="s">
        <v>78</v>
      </c>
      <c r="N8" s="40" t="s">
        <v>79</v>
      </c>
      <c r="O8" s="40" t="s">
        <v>80</v>
      </c>
      <c r="P8" s="40" t="s">
        <v>81</v>
      </c>
      <c r="Q8" s="41" t="s">
        <v>82</v>
      </c>
      <c r="R8" s="40" t="s">
        <v>147</v>
      </c>
      <c r="S8" s="40" t="s">
        <v>146</v>
      </c>
      <c r="T8" s="40" t="s">
        <v>185</v>
      </c>
      <c r="U8" s="196" t="str">
        <f>'Income Statement'!Q8</f>
        <v>Q4 20</v>
      </c>
      <c r="V8" s="41" t="s">
        <v>187</v>
      </c>
      <c r="W8" s="40" t="s">
        <v>189</v>
      </c>
      <c r="X8" s="40" t="s">
        <v>190</v>
      </c>
      <c r="Y8" s="40" t="s">
        <v>195</v>
      </c>
      <c r="Z8" s="40" t="s">
        <v>200</v>
      </c>
      <c r="AA8" s="41" t="s">
        <v>199</v>
      </c>
      <c r="AB8" s="40" t="s">
        <v>201</v>
      </c>
      <c r="AC8" s="40" t="s">
        <v>209</v>
      </c>
      <c r="AD8" s="40" t="s">
        <v>213</v>
      </c>
      <c r="AE8" s="40" t="s">
        <v>215</v>
      </c>
      <c r="AF8" s="41" t="s">
        <v>214</v>
      </c>
      <c r="AG8" s="40" t="s">
        <v>216</v>
      </c>
      <c r="AH8" s="40" t="s">
        <v>217</v>
      </c>
      <c r="AI8" s="40" t="s">
        <v>219</v>
      </c>
      <c r="AJ8" s="40" t="s">
        <v>223</v>
      </c>
      <c r="AK8" s="41" t="s">
        <v>224</v>
      </c>
      <c r="AL8" s="40" t="s">
        <v>227</v>
      </c>
      <c r="AM8" s="40" t="s">
        <v>229</v>
      </c>
      <c r="AN8" s="40" t="s">
        <v>231</v>
      </c>
      <c r="AO8" s="40" t="s">
        <v>232</v>
      </c>
      <c r="AP8" s="41" t="s">
        <v>233</v>
      </c>
      <c r="AQ8" s="40" t="s">
        <v>235</v>
      </c>
    </row>
    <row r="9" spans="2:43" ht="15" customHeight="1">
      <c r="G9" s="42"/>
      <c r="L9" s="42"/>
      <c r="Q9" s="42"/>
      <c r="V9" s="42"/>
      <c r="AA9" s="42"/>
      <c r="AF9" s="42"/>
      <c r="AK9" s="42"/>
      <c r="AP9" s="42"/>
    </row>
    <row r="10" spans="2:43" s="39" customFormat="1" ht="15" customHeight="1" outlineLevel="1">
      <c r="B10" s="43" t="s">
        <v>32</v>
      </c>
      <c r="C10" s="44"/>
      <c r="D10" s="44"/>
      <c r="E10" s="44"/>
      <c r="F10" s="44"/>
      <c r="G10" s="45">
        <v>174760</v>
      </c>
      <c r="H10" s="44">
        <v>46757</v>
      </c>
      <c r="I10" s="44">
        <v>54013</v>
      </c>
      <c r="J10" s="44">
        <v>59121</v>
      </c>
      <c r="K10" s="44">
        <v>60210</v>
      </c>
      <c r="L10" s="45">
        <f>SUM(H10:K10)</f>
        <v>220101</v>
      </c>
      <c r="M10" s="44">
        <v>62471</v>
      </c>
      <c r="N10" s="44">
        <v>64812</v>
      </c>
      <c r="O10" s="44">
        <v>80021</v>
      </c>
      <c r="P10" s="44">
        <v>78316</v>
      </c>
      <c r="Q10" s="45">
        <f>SUM(M10:P10)</f>
        <v>285620</v>
      </c>
      <c r="R10" s="44">
        <f>'Income Statement'!N9</f>
        <v>82511</v>
      </c>
      <c r="S10" s="44">
        <f>'Income Statement'!O9</f>
        <v>90143</v>
      </c>
      <c r="T10" s="44">
        <f>'Income Statement'!P9</f>
        <v>102217</v>
      </c>
      <c r="U10" s="44">
        <f>'Income Statement'!Q9</f>
        <v>105701</v>
      </c>
      <c r="V10" s="45">
        <f>SUM(R10:U10)</f>
        <v>380572</v>
      </c>
      <c r="W10" s="44">
        <f>'Income Statement'!S9</f>
        <v>99437</v>
      </c>
      <c r="X10" s="44">
        <f>'Income Statement'!T9</f>
        <v>104661</v>
      </c>
      <c r="Y10" s="44">
        <f>'Income Statement'!U9</f>
        <v>119753</v>
      </c>
      <c r="Z10" s="44">
        <f>'Income Statement'!V9</f>
        <v>119175</v>
      </c>
      <c r="AA10" s="45">
        <f>SUM(W10:Z10)</f>
        <v>443026</v>
      </c>
      <c r="AB10" s="44">
        <f>'Income Statement'!X9</f>
        <v>119038</v>
      </c>
      <c r="AC10" s="44">
        <f>'Income Statement'!Y9</f>
        <v>127290</v>
      </c>
      <c r="AD10" s="44">
        <f>'Income Statement'!Z9</f>
        <v>140604</v>
      </c>
      <c r="AE10" s="44">
        <f>'Income Statement'!AA9</f>
        <v>141725</v>
      </c>
      <c r="AF10" s="45">
        <f>SUM(AB10:AE10)</f>
        <v>528657</v>
      </c>
      <c r="AG10" s="44">
        <f>'Income Statement'!AC9</f>
        <v>142243</v>
      </c>
      <c r="AH10" s="44">
        <f>'Income Statement'!AD9</f>
        <v>147099</v>
      </c>
      <c r="AI10" s="44">
        <f>'Income Statement'!AE9</f>
        <v>158615</v>
      </c>
      <c r="AJ10" s="44">
        <f>'Income Statement'!AF9</f>
        <v>148626</v>
      </c>
      <c r="AK10" s="45">
        <f>SUM(AG10:AJ10)</f>
        <v>596583</v>
      </c>
      <c r="AL10" s="44">
        <f>'Income Statement'!AH9</f>
        <v>154069</v>
      </c>
      <c r="AM10" s="44">
        <f>'Income Statement'!AI9</f>
        <v>159871</v>
      </c>
      <c r="AN10" s="44">
        <f>'Income Statement'!AJ9</f>
        <v>173869</v>
      </c>
      <c r="AO10" s="44">
        <f>'Income Statement'!AK9</f>
        <v>171852</v>
      </c>
      <c r="AP10" s="45">
        <f>SUM(AL10:AO10)</f>
        <v>659661</v>
      </c>
      <c r="AQ10" s="44">
        <f>'Income Statement'!AM9</f>
        <v>175961</v>
      </c>
    </row>
    <row r="11" spans="2:43" s="39" customFormat="1" ht="15" customHeight="1" outlineLevel="1">
      <c r="B11" s="1"/>
      <c r="C11" s="1"/>
      <c r="D11" s="1"/>
      <c r="E11" s="1"/>
      <c r="F11" s="1"/>
      <c r="G11" s="42"/>
      <c r="H11" s="1"/>
      <c r="I11" s="1"/>
      <c r="J11" s="1"/>
      <c r="K11" s="1"/>
      <c r="L11" s="42"/>
      <c r="M11" s="1"/>
      <c r="N11" s="1"/>
      <c r="O11" s="1"/>
      <c r="P11" s="1"/>
      <c r="Q11" s="42"/>
      <c r="R11" s="1"/>
      <c r="S11" s="1"/>
      <c r="T11" s="1"/>
      <c r="U11" s="1"/>
      <c r="V11" s="42"/>
      <c r="W11" s="1"/>
      <c r="X11" s="1"/>
      <c r="Y11" s="1"/>
      <c r="Z11" s="1"/>
      <c r="AA11" s="42"/>
      <c r="AB11" s="1"/>
      <c r="AC11" s="1"/>
      <c r="AD11" s="1"/>
      <c r="AE11" s="1"/>
      <c r="AF11" s="42"/>
      <c r="AG11" s="1"/>
      <c r="AH11" s="1"/>
      <c r="AI11" s="1"/>
      <c r="AJ11" s="1"/>
      <c r="AK11" s="42"/>
      <c r="AL11" s="1"/>
      <c r="AM11" s="1"/>
      <c r="AN11" s="1"/>
      <c r="AO11" s="1"/>
      <c r="AP11" s="42"/>
      <c r="AQ11" s="1"/>
    </row>
    <row r="12" spans="2:43" s="39" customFormat="1" ht="15" customHeight="1" outlineLevel="1">
      <c r="B12" s="1" t="s">
        <v>33</v>
      </c>
      <c r="C12" s="46"/>
      <c r="D12" s="46"/>
      <c r="E12" s="46"/>
      <c r="F12" s="46"/>
      <c r="G12" s="47">
        <v>74784</v>
      </c>
      <c r="H12" s="46">
        <v>22696</v>
      </c>
      <c r="I12" s="46">
        <v>30004</v>
      </c>
      <c r="J12" s="46">
        <v>34595</v>
      </c>
      <c r="K12" s="46">
        <v>36410</v>
      </c>
      <c r="L12" s="47">
        <f>SUM(H12:K12)</f>
        <v>123705</v>
      </c>
      <c r="M12" s="46">
        <v>38817</v>
      </c>
      <c r="N12" s="46">
        <v>40346</v>
      </c>
      <c r="O12" s="46">
        <v>45183</v>
      </c>
      <c r="P12" s="46">
        <v>40556</v>
      </c>
      <c r="Q12" s="47">
        <f>SUM(M12:P12)</f>
        <v>164902</v>
      </c>
      <c r="R12" s="46">
        <f>'Income Statement'!N12</f>
        <v>46085</v>
      </c>
      <c r="S12" s="46">
        <f>'Income Statement'!O12</f>
        <v>48683</v>
      </c>
      <c r="T12" s="46">
        <f>'Income Statement'!P12</f>
        <v>64251</v>
      </c>
      <c r="U12" s="46">
        <f>'Income Statement'!Q12</f>
        <v>68849</v>
      </c>
      <c r="V12" s="47">
        <f>SUM(R12:U12)</f>
        <v>227868</v>
      </c>
      <c r="W12" s="46">
        <f>'Income Statement'!S12</f>
        <v>64972</v>
      </c>
      <c r="X12" s="46">
        <f>'Income Statement'!T12</f>
        <v>69764</v>
      </c>
      <c r="Y12" s="46">
        <f>'Income Statement'!U12</f>
        <v>82668</v>
      </c>
      <c r="Z12" s="46">
        <f>'Income Statement'!V12</f>
        <v>81618</v>
      </c>
      <c r="AA12" s="47">
        <f>SUM(W12:Z12)</f>
        <v>299022</v>
      </c>
      <c r="AB12" s="46">
        <f>'Income Statement'!X12</f>
        <v>84723</v>
      </c>
      <c r="AC12" s="46">
        <f>'Income Statement'!Y12</f>
        <v>92211</v>
      </c>
      <c r="AD12" s="46">
        <f>'Income Statement'!Z12</f>
        <v>102047</v>
      </c>
      <c r="AE12" s="46">
        <f>'Income Statement'!AA12</f>
        <v>102249</v>
      </c>
      <c r="AF12" s="47">
        <f>SUM(AB12:AE12)</f>
        <v>381230</v>
      </c>
      <c r="AG12" s="46">
        <f>'Income Statement'!AC12</f>
        <v>101222</v>
      </c>
      <c r="AH12" s="46">
        <f>'Income Statement'!AD12</f>
        <v>104795</v>
      </c>
      <c r="AI12" s="46">
        <f>'Income Statement'!AE12</f>
        <v>115328</v>
      </c>
      <c r="AJ12" s="46">
        <f>'Income Statement'!AF12</f>
        <v>105154</v>
      </c>
      <c r="AK12" s="47">
        <f>SUM(AG12:AJ12)</f>
        <v>426499</v>
      </c>
      <c r="AL12" s="46">
        <f>'Income Statement'!AH12</f>
        <v>108448</v>
      </c>
      <c r="AM12" s="46">
        <f>'Income Statement'!AI12</f>
        <v>118659</v>
      </c>
      <c r="AN12" s="46">
        <f>'Income Statement'!AJ12</f>
        <v>128935</v>
      </c>
      <c r="AO12" s="46">
        <f>'Income Statement'!AK12</f>
        <v>124130</v>
      </c>
      <c r="AP12" s="47">
        <f>SUM(AL12:AO12)</f>
        <v>480172</v>
      </c>
      <c r="AQ12" s="46">
        <f>'Income Statement'!AM12</f>
        <v>124212</v>
      </c>
    </row>
    <row r="13" spans="2:43" s="39" customFormat="1" ht="15" customHeight="1" outlineLevel="1">
      <c r="B13" s="48" t="s">
        <v>0</v>
      </c>
      <c r="C13" s="1"/>
      <c r="D13" s="1"/>
      <c r="E13" s="1"/>
      <c r="F13" s="1"/>
      <c r="G13" s="49">
        <f t="shared" ref="G13:P13" si="0">G12/G10</f>
        <v>0.42792401007095443</v>
      </c>
      <c r="H13" s="50">
        <f t="shared" si="0"/>
        <v>0.48540325512757448</v>
      </c>
      <c r="I13" s="50">
        <f t="shared" si="0"/>
        <v>0.55549589913539332</v>
      </c>
      <c r="J13" s="50">
        <f t="shared" si="0"/>
        <v>0.58515586678168496</v>
      </c>
      <c r="K13" s="50">
        <f t="shared" si="0"/>
        <v>0.6047168244477662</v>
      </c>
      <c r="L13" s="49">
        <f t="shared" si="0"/>
        <v>0.56203742827156622</v>
      </c>
      <c r="M13" s="50">
        <f t="shared" si="0"/>
        <v>0.6213603111843895</v>
      </c>
      <c r="N13" s="50">
        <f t="shared" si="0"/>
        <v>0.62250817749799425</v>
      </c>
      <c r="O13" s="50">
        <f t="shared" si="0"/>
        <v>0.56463928218842552</v>
      </c>
      <c r="P13" s="50">
        <f t="shared" si="0"/>
        <v>0.51785075846570305</v>
      </c>
      <c r="Q13" s="49">
        <f>Q12/$Q$10</f>
        <v>0.57734752468314543</v>
      </c>
      <c r="R13" s="50">
        <f t="shared" ref="R13:X13" si="1">R12/R10</f>
        <v>0.55853158972743033</v>
      </c>
      <c r="S13" s="50">
        <f t="shared" si="1"/>
        <v>0.54006412034212303</v>
      </c>
      <c r="T13" s="50">
        <f t="shared" si="1"/>
        <v>0.62857450326266673</v>
      </c>
      <c r="U13" s="50">
        <f t="shared" si="1"/>
        <v>0.65135618395284811</v>
      </c>
      <c r="V13" s="49">
        <f t="shared" si="1"/>
        <v>0.59875135322619633</v>
      </c>
      <c r="W13" s="50">
        <f t="shared" si="1"/>
        <v>0.65339863431117184</v>
      </c>
      <c r="X13" s="50">
        <f t="shared" si="1"/>
        <v>0.66657112009248909</v>
      </c>
      <c r="Y13" s="50">
        <f t="shared" ref="Y13:AI13" si="2">Y12/Y10</f>
        <v>0.69032091054086331</v>
      </c>
      <c r="Z13" s="50">
        <f t="shared" si="2"/>
        <v>0.68485840151038391</v>
      </c>
      <c r="AA13" s="49">
        <f t="shared" si="2"/>
        <v>0.6749536144605508</v>
      </c>
      <c r="AB13" s="50">
        <f t="shared" si="2"/>
        <v>0.71173070784119352</v>
      </c>
      <c r="AC13" s="50">
        <f t="shared" si="2"/>
        <v>0.7244166863068584</v>
      </c>
      <c r="AD13" s="50">
        <f t="shared" si="2"/>
        <v>0.72577593809564456</v>
      </c>
      <c r="AE13" s="50">
        <f t="shared" si="2"/>
        <v>0.7214605750573293</v>
      </c>
      <c r="AF13" s="49">
        <f t="shared" si="2"/>
        <v>0.72112920097530153</v>
      </c>
      <c r="AG13" s="50">
        <f t="shared" si="2"/>
        <v>0.71161322525537285</v>
      </c>
      <c r="AH13" s="50">
        <f t="shared" si="2"/>
        <v>0.71241136921393078</v>
      </c>
      <c r="AI13" s="50">
        <f t="shared" si="2"/>
        <v>0.72709390662925955</v>
      </c>
      <c r="AJ13" s="50">
        <f t="shared" ref="AJ13:AL13" si="3">AJ12/AJ10</f>
        <v>0.70750743476915212</v>
      </c>
      <c r="AK13" s="49">
        <f t="shared" si="3"/>
        <v>0.71490303947648526</v>
      </c>
      <c r="AL13" s="50">
        <f t="shared" si="3"/>
        <v>0.70389241184144768</v>
      </c>
      <c r="AM13" s="50">
        <f t="shared" ref="AM13:AN13" si="4">AM12/AM10</f>
        <v>0.74221716258733605</v>
      </c>
      <c r="AN13" s="50">
        <f t="shared" si="4"/>
        <v>0.74156405109594004</v>
      </c>
      <c r="AO13" s="50">
        <f t="shared" ref="AO13:AP13" si="5">AO12/AO10</f>
        <v>0.72230756697623533</v>
      </c>
      <c r="AP13" s="49">
        <f t="shared" si="5"/>
        <v>0.72790721294725624</v>
      </c>
      <c r="AQ13" s="50">
        <f t="shared" ref="AQ13" si="6">AQ12/AQ10</f>
        <v>0.70590642244588286</v>
      </c>
    </row>
    <row r="14" spans="2:43" s="39" customFormat="1" ht="15" customHeight="1" outlineLevel="1">
      <c r="B14" s="51" t="s">
        <v>1</v>
      </c>
      <c r="C14" s="1"/>
      <c r="D14" s="1"/>
      <c r="E14" s="1"/>
      <c r="F14" s="1"/>
      <c r="G14" s="52"/>
      <c r="H14" s="1"/>
      <c r="I14" s="1"/>
      <c r="J14" s="1"/>
      <c r="K14" s="1"/>
      <c r="L14" s="52"/>
      <c r="M14" s="1"/>
      <c r="N14" s="1"/>
      <c r="O14" s="1"/>
      <c r="P14" s="1"/>
      <c r="Q14" s="52"/>
      <c r="R14" s="1"/>
      <c r="S14" s="1"/>
      <c r="T14" s="1"/>
      <c r="U14" s="1"/>
      <c r="V14" s="52"/>
      <c r="W14" s="1"/>
      <c r="X14" s="1"/>
      <c r="Y14" s="1"/>
      <c r="Z14" s="1"/>
      <c r="AA14" s="52"/>
      <c r="AB14" s="1"/>
      <c r="AC14" s="1"/>
      <c r="AD14" s="1"/>
      <c r="AE14" s="1"/>
      <c r="AF14" s="52"/>
      <c r="AG14" s="1"/>
      <c r="AH14" s="1"/>
      <c r="AI14" s="1"/>
      <c r="AJ14" s="1"/>
      <c r="AK14" s="52"/>
      <c r="AL14" s="1"/>
      <c r="AM14" s="1"/>
      <c r="AN14" s="1"/>
      <c r="AO14" s="1"/>
      <c r="AP14" s="52"/>
      <c r="AQ14" s="1"/>
    </row>
    <row r="15" spans="2:43" ht="15" customHeight="1" outlineLevel="1">
      <c r="B15" s="53" t="s">
        <v>26</v>
      </c>
      <c r="G15" s="54">
        <v>18618</v>
      </c>
      <c r="H15" s="55">
        <v>5959</v>
      </c>
      <c r="I15" s="55">
        <v>6015</v>
      </c>
      <c r="J15" s="55">
        <v>5965</v>
      </c>
      <c r="K15" s="55">
        <v>5956</v>
      </c>
      <c r="L15" s="52">
        <v>23895</v>
      </c>
      <c r="M15" s="55">
        <v>5970</v>
      </c>
      <c r="N15" s="55">
        <v>3548</v>
      </c>
      <c r="O15" s="55">
        <v>3359</v>
      </c>
      <c r="P15" s="55">
        <v>2981</v>
      </c>
      <c r="Q15" s="52">
        <f>SUM(M15:P15)</f>
        <v>15858</v>
      </c>
      <c r="R15" s="55">
        <v>3123</v>
      </c>
      <c r="S15" s="55">
        <v>5369</v>
      </c>
      <c r="T15" s="55">
        <v>5369</v>
      </c>
      <c r="U15" s="55">
        <v>5181</v>
      </c>
      <c r="V15" s="52">
        <f>SUM(R15:U15)</f>
        <v>19042</v>
      </c>
      <c r="W15" s="55">
        <v>5306</v>
      </c>
      <c r="X15" s="55">
        <v>4350</v>
      </c>
      <c r="Y15" s="55">
        <v>4213</v>
      </c>
      <c r="Z15" s="55">
        <v>4177</v>
      </c>
      <c r="AA15" s="52">
        <f>SUM(W15:Z15)</f>
        <v>18046</v>
      </c>
      <c r="AB15" s="55">
        <v>4645</v>
      </c>
      <c r="AC15" s="55">
        <v>4612</v>
      </c>
      <c r="AD15" s="55">
        <v>4647</v>
      </c>
      <c r="AE15" s="55">
        <v>4807</v>
      </c>
      <c r="AF15" s="52">
        <f>SUM(AB15:AE15)</f>
        <v>18711</v>
      </c>
      <c r="AG15" s="55">
        <v>4643</v>
      </c>
      <c r="AH15" s="55">
        <v>4637</v>
      </c>
      <c r="AI15" s="55">
        <v>4209</v>
      </c>
      <c r="AJ15" s="55">
        <v>3336</v>
      </c>
      <c r="AK15" s="52">
        <f>SUM(AG15:AJ15)</f>
        <v>16825</v>
      </c>
      <c r="AL15" s="55">
        <v>3290</v>
      </c>
      <c r="AM15" s="55">
        <v>1217</v>
      </c>
      <c r="AN15" s="55">
        <v>1181</v>
      </c>
      <c r="AO15" s="55">
        <v>3097</v>
      </c>
      <c r="AP15" s="52">
        <f>SUM(AL15:AO15)</f>
        <v>8785</v>
      </c>
      <c r="AQ15" s="55">
        <v>3846</v>
      </c>
    </row>
    <row r="16" spans="2:43" ht="15" customHeight="1" outlineLevel="1">
      <c r="B16" s="53" t="s">
        <v>9</v>
      </c>
      <c r="G16" s="54">
        <v>4318</v>
      </c>
      <c r="H16" s="55">
        <v>637.49643999999989</v>
      </c>
      <c r="I16" s="55">
        <v>653.84152999999969</v>
      </c>
      <c r="J16" s="55">
        <v>673.43476999999962</v>
      </c>
      <c r="K16" s="55">
        <v>686.99850999999978</v>
      </c>
      <c r="L16" s="52">
        <v>2651.4712500000001</v>
      </c>
      <c r="M16" s="55">
        <v>711</v>
      </c>
      <c r="N16" s="55">
        <v>781.88605999999993</v>
      </c>
      <c r="O16" s="55">
        <v>1052</v>
      </c>
      <c r="P16" s="55">
        <v>2163</v>
      </c>
      <c r="Q16" s="52">
        <f>SUM(M16:P16)</f>
        <v>4707.8860599999998</v>
      </c>
      <c r="R16" s="55">
        <v>755</v>
      </c>
      <c r="S16" s="55">
        <v>1060</v>
      </c>
      <c r="T16" s="55">
        <v>1028</v>
      </c>
      <c r="U16" s="55">
        <v>926</v>
      </c>
      <c r="V16" s="52">
        <f>SUM(R16:U16)</f>
        <v>3769</v>
      </c>
      <c r="W16" s="55">
        <v>775</v>
      </c>
      <c r="X16" s="55">
        <v>913</v>
      </c>
      <c r="Y16" s="55">
        <v>988</v>
      </c>
      <c r="Z16" s="55">
        <v>2624</v>
      </c>
      <c r="AA16" s="52">
        <f>SUM(W16:Z16)</f>
        <v>5300</v>
      </c>
      <c r="AB16" s="55">
        <v>790</v>
      </c>
      <c r="AC16" s="55">
        <v>948</v>
      </c>
      <c r="AD16" s="55">
        <v>1168</v>
      </c>
      <c r="AE16" s="55">
        <v>1205</v>
      </c>
      <c r="AF16" s="52">
        <f>SUM(AB16:AE16)</f>
        <v>4111</v>
      </c>
      <c r="AG16" s="55">
        <v>1163</v>
      </c>
      <c r="AH16" s="55">
        <v>1293</v>
      </c>
      <c r="AI16" s="55">
        <v>1208</v>
      </c>
      <c r="AJ16" s="55">
        <v>2653</v>
      </c>
      <c r="AK16" s="52">
        <f>SUM(AG16:AJ16)</f>
        <v>6317</v>
      </c>
      <c r="AL16" s="55">
        <v>629</v>
      </c>
      <c r="AM16" s="55">
        <v>629</v>
      </c>
      <c r="AN16" s="55">
        <v>817</v>
      </c>
      <c r="AO16" s="55">
        <v>1478</v>
      </c>
      <c r="AP16" s="52">
        <f>SUM(AL16:AO16)</f>
        <v>3553</v>
      </c>
      <c r="AQ16" s="55">
        <v>1596</v>
      </c>
    </row>
    <row r="17" spans="2:43" ht="15" customHeight="1" outlineLevel="1">
      <c r="B17" s="56" t="s">
        <v>24</v>
      </c>
      <c r="C17" s="9"/>
      <c r="D17" s="9"/>
      <c r="E17" s="9"/>
      <c r="F17" s="9"/>
      <c r="G17" s="57">
        <v>0</v>
      </c>
      <c r="H17" s="58">
        <v>0</v>
      </c>
      <c r="I17" s="58">
        <v>0</v>
      </c>
      <c r="J17" s="58">
        <v>0</v>
      </c>
      <c r="K17" s="58">
        <v>0</v>
      </c>
      <c r="L17" s="57">
        <v>0</v>
      </c>
      <c r="M17" s="58">
        <v>0</v>
      </c>
      <c r="N17" s="58">
        <v>0</v>
      </c>
      <c r="O17" s="58">
        <v>1527</v>
      </c>
      <c r="P17" s="58">
        <v>1445</v>
      </c>
      <c r="Q17" s="57">
        <f>SUM(M17:P17)</f>
        <v>2972</v>
      </c>
      <c r="R17" s="58">
        <v>1487</v>
      </c>
      <c r="S17" s="58">
        <v>1245</v>
      </c>
      <c r="T17" s="58">
        <v>0</v>
      </c>
      <c r="U17" s="58">
        <v>0</v>
      </c>
      <c r="V17" s="57">
        <f>SUM(R17:U17)</f>
        <v>2732</v>
      </c>
      <c r="W17" s="58">
        <v>0</v>
      </c>
      <c r="X17" s="58">
        <v>0</v>
      </c>
      <c r="Y17" s="58">
        <v>0</v>
      </c>
      <c r="Z17" s="58">
        <v>0</v>
      </c>
      <c r="AA17" s="57">
        <f>SUM(W17:Z17)</f>
        <v>0</v>
      </c>
      <c r="AB17" s="58">
        <v>0</v>
      </c>
      <c r="AC17" s="58">
        <v>0</v>
      </c>
      <c r="AD17" s="58">
        <v>0</v>
      </c>
      <c r="AE17" s="58">
        <v>0</v>
      </c>
      <c r="AF17" s="57">
        <f>SUM(AB17:AE17)</f>
        <v>0</v>
      </c>
      <c r="AG17" s="58">
        <v>0</v>
      </c>
      <c r="AH17" s="58">
        <v>0</v>
      </c>
      <c r="AI17" s="58">
        <v>0</v>
      </c>
      <c r="AJ17" s="58">
        <v>0</v>
      </c>
      <c r="AK17" s="57">
        <f>SUM(AG17:AJ17)</f>
        <v>0</v>
      </c>
      <c r="AL17" s="58">
        <v>0</v>
      </c>
      <c r="AM17" s="58">
        <v>0</v>
      </c>
      <c r="AN17" s="58">
        <v>0</v>
      </c>
      <c r="AO17" s="58">
        <v>0</v>
      </c>
      <c r="AP17" s="57">
        <f>SUM(AL17:AO17)</f>
        <v>0</v>
      </c>
      <c r="AQ17" s="58">
        <v>0</v>
      </c>
    </row>
    <row r="18" spans="2:43" ht="15" customHeight="1" outlineLevel="1">
      <c r="B18" s="43" t="s">
        <v>2</v>
      </c>
      <c r="C18" s="59"/>
      <c r="D18" s="59"/>
      <c r="E18" s="59"/>
      <c r="F18" s="59"/>
      <c r="G18" s="60">
        <v>97720</v>
      </c>
      <c r="H18" s="59">
        <v>29292.496439999999</v>
      </c>
      <c r="I18" s="59">
        <v>36672.841529999998</v>
      </c>
      <c r="J18" s="59">
        <v>41233.43477</v>
      </c>
      <c r="K18" s="59">
        <v>43052.598510000003</v>
      </c>
      <c r="L18" s="60">
        <f>SUM(H18:K18)</f>
        <v>150251.37125</v>
      </c>
      <c r="M18" s="59">
        <v>45499</v>
      </c>
      <c r="N18" s="59">
        <v>44675.886059999997</v>
      </c>
      <c r="O18" s="59">
        <v>51121</v>
      </c>
      <c r="P18" s="59">
        <f>P12+P15+P16+P17</f>
        <v>47145</v>
      </c>
      <c r="Q18" s="60">
        <f>SUM(M18:P18)</f>
        <v>188440.88605999999</v>
      </c>
      <c r="R18" s="59">
        <f>R12+R15+R16+R17</f>
        <v>51450</v>
      </c>
      <c r="S18" s="59">
        <f>S12+S15+S16+S17</f>
        <v>56357</v>
      </c>
      <c r="T18" s="59">
        <f>T12+T15+T16+T17</f>
        <v>70648</v>
      </c>
      <c r="U18" s="59">
        <f>U12+U15+U16+U17</f>
        <v>74956</v>
      </c>
      <c r="V18" s="60">
        <f>SUM(R18:U18)</f>
        <v>253411</v>
      </c>
      <c r="W18" s="59">
        <f>W12+W15+W16+W17</f>
        <v>71053</v>
      </c>
      <c r="X18" s="59">
        <f>X12+X15+X16+X17</f>
        <v>75027</v>
      </c>
      <c r="Y18" s="59">
        <f>Y12+Y15+Y16+Y17</f>
        <v>87869</v>
      </c>
      <c r="Z18" s="59">
        <f>Z12+Z15+Z16+Z17</f>
        <v>88419</v>
      </c>
      <c r="AA18" s="60">
        <f>SUM(W18:Z18)</f>
        <v>322368</v>
      </c>
      <c r="AB18" s="59">
        <f>AB12+AB15+AB16+AB17</f>
        <v>90158</v>
      </c>
      <c r="AC18" s="59">
        <f>AC12+AC15+AC16+AC17</f>
        <v>97771</v>
      </c>
      <c r="AD18" s="59">
        <f>AD12+AD15+AD16+AD17</f>
        <v>107862</v>
      </c>
      <c r="AE18" s="59">
        <f>AE12+AE15+AE16+AE17</f>
        <v>108261</v>
      </c>
      <c r="AF18" s="60">
        <f>SUM(AB18:AE18)</f>
        <v>404052</v>
      </c>
      <c r="AG18" s="59">
        <f>AG12+AG15+AG16+AG17</f>
        <v>107028</v>
      </c>
      <c r="AH18" s="59">
        <f>AH12+AH15+AH16+AH17</f>
        <v>110725</v>
      </c>
      <c r="AI18" s="59">
        <f>AI12+AI15+AI16+AI17</f>
        <v>120745</v>
      </c>
      <c r="AJ18" s="59">
        <f>AJ12+AJ15+AJ16+AJ17</f>
        <v>111143</v>
      </c>
      <c r="AK18" s="60">
        <f>SUM(AG18:AJ18)</f>
        <v>449641</v>
      </c>
      <c r="AL18" s="59">
        <f>AL12+AL15+AL16+AL17</f>
        <v>112367</v>
      </c>
      <c r="AM18" s="59">
        <f>AM12+AM15+AM16+AM17</f>
        <v>120505</v>
      </c>
      <c r="AN18" s="59">
        <f>AN12+AN15+AN16+AN17</f>
        <v>130933</v>
      </c>
      <c r="AO18" s="59">
        <f>AO12+AO15+AO16+AO17</f>
        <v>128705</v>
      </c>
      <c r="AP18" s="60">
        <f>SUM(AL18:AO18)</f>
        <v>492510</v>
      </c>
      <c r="AQ18" s="59">
        <f>AQ12+AQ15+AQ16+AQ17</f>
        <v>129654</v>
      </c>
    </row>
    <row r="19" spans="2:43" ht="15" customHeight="1" outlineLevel="1">
      <c r="B19" s="48" t="s">
        <v>86</v>
      </c>
      <c r="C19" s="50"/>
      <c r="D19" s="50"/>
      <c r="E19" s="50"/>
      <c r="F19" s="50"/>
      <c r="G19" s="61">
        <f>G18/G10</f>
        <v>0.55916685740444039</v>
      </c>
      <c r="H19" s="50">
        <v>0.62648365891738134</v>
      </c>
      <c r="I19" s="50">
        <v>0.67896324088645321</v>
      </c>
      <c r="J19" s="50">
        <v>0.69744142977960455</v>
      </c>
      <c r="K19" s="50">
        <v>0.71504730958312568</v>
      </c>
      <c r="L19" s="49">
        <v>0.6826491985497567</v>
      </c>
      <c r="M19" s="50">
        <v>0.72831180067551338</v>
      </c>
      <c r="N19" s="50">
        <v>0.68931503517867054</v>
      </c>
      <c r="O19" s="50">
        <v>0.63884480323914972</v>
      </c>
      <c r="P19" s="50">
        <f>P18/P10</f>
        <v>0.6019842688594923</v>
      </c>
      <c r="Q19" s="49">
        <f>Q18/$Q$10</f>
        <v>0.6597608222813528</v>
      </c>
      <c r="R19" s="50">
        <f t="shared" ref="R19:X19" si="7">R18/R10</f>
        <v>0.62355322320660278</v>
      </c>
      <c r="S19" s="50">
        <f t="shared" si="7"/>
        <v>0.62519552266953615</v>
      </c>
      <c r="T19" s="50">
        <f t="shared" si="7"/>
        <v>0.69115704824050794</v>
      </c>
      <c r="U19" s="50">
        <f t="shared" si="7"/>
        <v>0.7091323639322239</v>
      </c>
      <c r="V19" s="49">
        <f t="shared" si="7"/>
        <v>0.66586874494182446</v>
      </c>
      <c r="W19" s="50">
        <f t="shared" si="7"/>
        <v>0.71455293301286238</v>
      </c>
      <c r="X19" s="50">
        <f t="shared" si="7"/>
        <v>0.71685728208215094</v>
      </c>
      <c r="Y19" s="50">
        <f t="shared" ref="Y19:AI19" si="8">Y18/Y10</f>
        <v>0.73375197281070204</v>
      </c>
      <c r="Z19" s="50">
        <f t="shared" si="8"/>
        <v>0.74192573945877915</v>
      </c>
      <c r="AA19" s="49">
        <f t="shared" si="8"/>
        <v>0.72765029591942687</v>
      </c>
      <c r="AB19" s="50">
        <f t="shared" si="8"/>
        <v>0.75738839698247618</v>
      </c>
      <c r="AC19" s="50">
        <f t="shared" si="8"/>
        <v>0.76809647262157277</v>
      </c>
      <c r="AD19" s="50">
        <f t="shared" si="8"/>
        <v>0.76713322522830074</v>
      </c>
      <c r="AE19" s="50">
        <f t="shared" si="8"/>
        <v>0.76388075498324215</v>
      </c>
      <c r="AF19" s="49">
        <f t="shared" si="8"/>
        <v>0.76429896889665705</v>
      </c>
      <c r="AG19" s="50">
        <f t="shared" si="8"/>
        <v>0.75243069957748365</v>
      </c>
      <c r="AH19" s="50">
        <f t="shared" si="8"/>
        <v>0.75272435570602114</v>
      </c>
      <c r="AI19" s="50">
        <f t="shared" si="8"/>
        <v>0.76124578381615859</v>
      </c>
      <c r="AJ19" s="50">
        <f t="shared" ref="AJ19:AL19" si="9">AJ18/AJ10</f>
        <v>0.74780321074374601</v>
      </c>
      <c r="AK19" s="49">
        <f t="shared" si="9"/>
        <v>0.75369395373317716</v>
      </c>
      <c r="AL19" s="50">
        <f t="shared" si="9"/>
        <v>0.72932906684667265</v>
      </c>
      <c r="AM19" s="50">
        <f t="shared" ref="AM19:AN19" si="10">AM18/AM10</f>
        <v>0.75376397220258828</v>
      </c>
      <c r="AN19" s="50">
        <f t="shared" si="10"/>
        <v>0.7530554612955731</v>
      </c>
      <c r="AO19" s="50">
        <f t="shared" ref="AO19:AP19" si="11">AO18/AO10</f>
        <v>0.74892931126783513</v>
      </c>
      <c r="AP19" s="49">
        <f t="shared" si="11"/>
        <v>0.74661075916266084</v>
      </c>
      <c r="AQ19" s="50">
        <f t="shared" ref="AQ19" si="12">AQ18/AQ10</f>
        <v>0.73683373020157872</v>
      </c>
    </row>
    <row r="20" spans="2:43" ht="15" customHeight="1" outlineLevel="1">
      <c r="G20" s="52"/>
      <c r="L20" s="52"/>
      <c r="Q20" s="52"/>
      <c r="V20" s="52"/>
      <c r="AA20" s="52"/>
      <c r="AF20" s="52"/>
      <c r="AK20" s="52"/>
      <c r="AP20" s="52"/>
    </row>
    <row r="21" spans="2:43" ht="15" customHeight="1" outlineLevel="1">
      <c r="B21" s="1" t="s">
        <v>34</v>
      </c>
      <c r="C21" s="46"/>
      <c r="D21" s="46"/>
      <c r="E21" s="46"/>
      <c r="F21" s="46"/>
      <c r="G21" s="47">
        <v>49367</v>
      </c>
      <c r="H21" s="46">
        <v>14840</v>
      </c>
      <c r="I21" s="46">
        <v>15599</v>
      </c>
      <c r="J21" s="46">
        <v>14311</v>
      </c>
      <c r="K21" s="46">
        <v>15963</v>
      </c>
      <c r="L21" s="47">
        <f>SUM(H21:K21)</f>
        <v>60713</v>
      </c>
      <c r="M21" s="46">
        <v>16970</v>
      </c>
      <c r="N21" s="46">
        <v>16940</v>
      </c>
      <c r="O21" s="46">
        <v>20469</v>
      </c>
      <c r="P21" s="46">
        <v>31318</v>
      </c>
      <c r="Q21" s="47">
        <f>SUM(M21:P21)</f>
        <v>85697</v>
      </c>
      <c r="R21" s="46">
        <f>'Income Statement'!N16</f>
        <v>23722</v>
      </c>
      <c r="S21" s="46">
        <f>'Income Statement'!O16</f>
        <v>26445</v>
      </c>
      <c r="T21" s="46">
        <f>'Income Statement'!P16</f>
        <v>27403</v>
      </c>
      <c r="U21" s="46">
        <f>'Income Statement'!Q16</f>
        <v>28411</v>
      </c>
      <c r="V21" s="47">
        <f>SUM(R21:U21)</f>
        <v>105981</v>
      </c>
      <c r="W21" s="46">
        <f>'Income Statement'!S16</f>
        <v>26989</v>
      </c>
      <c r="X21" s="46">
        <f>'Income Statement'!T16</f>
        <v>31035</v>
      </c>
      <c r="Y21" s="46">
        <f>'Income Statement'!U16</f>
        <v>30608</v>
      </c>
      <c r="Z21" s="46">
        <f>'Income Statement'!V16</f>
        <v>46479</v>
      </c>
      <c r="AA21" s="47">
        <f>SUM(W21:Z21)</f>
        <v>135111</v>
      </c>
      <c r="AB21" s="46">
        <f>'Income Statement'!X16</f>
        <v>34776</v>
      </c>
      <c r="AC21" s="46">
        <f>'Income Statement'!Y16</f>
        <v>35788</v>
      </c>
      <c r="AD21" s="46">
        <f>'Income Statement'!Z16</f>
        <v>41870</v>
      </c>
      <c r="AE21" s="46">
        <f>'Income Statement'!AA16</f>
        <v>45501</v>
      </c>
      <c r="AF21" s="47">
        <f>SUM(AB21:AE21)</f>
        <v>157935</v>
      </c>
      <c r="AG21" s="46">
        <f>'Income Statement'!AC16</f>
        <v>47661</v>
      </c>
      <c r="AH21" s="46">
        <f>'Income Statement'!AD16</f>
        <v>46139</v>
      </c>
      <c r="AI21" s="46">
        <f>'Income Statement'!AE16</f>
        <v>43175</v>
      </c>
      <c r="AJ21" s="46">
        <f>'Income Statement'!AF16</f>
        <v>52220</v>
      </c>
      <c r="AK21" s="47">
        <f>SUM(AG21:AJ21)</f>
        <v>189195</v>
      </c>
      <c r="AL21" s="46">
        <f>'Income Statement'!AH16</f>
        <v>34519</v>
      </c>
      <c r="AM21" s="46">
        <f>'Income Statement'!AI16</f>
        <v>33733</v>
      </c>
      <c r="AN21" s="46">
        <f>'Income Statement'!AJ16</f>
        <v>37788</v>
      </c>
      <c r="AO21" s="46">
        <f>'Income Statement'!AK16</f>
        <v>45161</v>
      </c>
      <c r="AP21" s="47">
        <f>SUM(AL21:AO21)</f>
        <v>151201</v>
      </c>
      <c r="AQ21" s="46">
        <f>'Income Statement'!AM16</f>
        <v>44118</v>
      </c>
    </row>
    <row r="22" spans="2:43" ht="15" customHeight="1" outlineLevel="1">
      <c r="B22" s="48" t="s">
        <v>0</v>
      </c>
      <c r="G22" s="49">
        <f t="shared" ref="G22:P22" si="13">G21/G$10</f>
        <v>0.28248455024032959</v>
      </c>
      <c r="H22" s="62">
        <f t="shared" si="13"/>
        <v>0.31738563209786769</v>
      </c>
      <c r="I22" s="62">
        <f t="shared" si="13"/>
        <v>0.28880084424120117</v>
      </c>
      <c r="J22" s="62">
        <f t="shared" si="13"/>
        <v>0.24206288797550785</v>
      </c>
      <c r="K22" s="62">
        <f t="shared" si="13"/>
        <v>0.26512207274539112</v>
      </c>
      <c r="L22" s="49">
        <f t="shared" si="13"/>
        <v>0.27584154547230588</v>
      </c>
      <c r="M22" s="62">
        <f t="shared" si="13"/>
        <v>0.27164604376430662</v>
      </c>
      <c r="N22" s="62">
        <f t="shared" si="13"/>
        <v>0.26137135098438563</v>
      </c>
      <c r="O22" s="62">
        <f t="shared" si="13"/>
        <v>0.25579535371964857</v>
      </c>
      <c r="P22" s="62">
        <f t="shared" si="13"/>
        <v>0.39989274222381122</v>
      </c>
      <c r="Q22" s="49">
        <f t="shared" ref="Q22:AI22" si="14">Q21/Q$10</f>
        <v>0.30003851270919402</v>
      </c>
      <c r="R22" s="62">
        <f t="shared" si="14"/>
        <v>0.28750106046466534</v>
      </c>
      <c r="S22" s="62">
        <f t="shared" si="14"/>
        <v>0.29336720544024497</v>
      </c>
      <c r="T22" s="62">
        <f t="shared" si="14"/>
        <v>0.26808652181144038</v>
      </c>
      <c r="U22" s="62">
        <f t="shared" si="14"/>
        <v>0.26878648262551913</v>
      </c>
      <c r="V22" s="49">
        <f t="shared" si="14"/>
        <v>0.27847818546818998</v>
      </c>
      <c r="W22" s="62">
        <f t="shared" si="14"/>
        <v>0.27141808381186078</v>
      </c>
      <c r="X22" s="62">
        <f t="shared" si="14"/>
        <v>0.29652879296012841</v>
      </c>
      <c r="Y22" s="62">
        <f t="shared" si="14"/>
        <v>0.25559276176797241</v>
      </c>
      <c r="Z22" s="62">
        <f t="shared" si="14"/>
        <v>0.39000629326620517</v>
      </c>
      <c r="AA22" s="49">
        <f t="shared" si="14"/>
        <v>0.30497307155787695</v>
      </c>
      <c r="AB22" s="62">
        <f t="shared" si="14"/>
        <v>0.29214200507401</v>
      </c>
      <c r="AC22" s="62">
        <f t="shared" si="14"/>
        <v>0.28115327205593527</v>
      </c>
      <c r="AD22" s="62">
        <f t="shared" si="14"/>
        <v>0.29778669170151634</v>
      </c>
      <c r="AE22" s="62">
        <f t="shared" si="14"/>
        <v>0.32105133180455109</v>
      </c>
      <c r="AF22" s="49">
        <f t="shared" si="14"/>
        <v>0.2987475811348379</v>
      </c>
      <c r="AG22" s="62">
        <f t="shared" si="14"/>
        <v>0.3350674549889977</v>
      </c>
      <c r="AH22" s="62">
        <f t="shared" si="14"/>
        <v>0.31365950822235367</v>
      </c>
      <c r="AI22" s="62">
        <f t="shared" si="14"/>
        <v>0.27219998108627808</v>
      </c>
      <c r="AJ22" s="62">
        <f t="shared" ref="AJ22:AL22" si="15">AJ21/AJ$10</f>
        <v>0.3513517150431284</v>
      </c>
      <c r="AK22" s="49">
        <f t="shared" si="15"/>
        <v>0.31713106139464248</v>
      </c>
      <c r="AL22" s="62">
        <f t="shared" si="15"/>
        <v>0.22404896507409017</v>
      </c>
      <c r="AM22" s="62">
        <f t="shared" ref="AM22:AN22" si="16">AM21/AM$10</f>
        <v>0.21100136985444515</v>
      </c>
      <c r="AN22" s="62">
        <f t="shared" si="16"/>
        <v>0.21733604035221921</v>
      </c>
      <c r="AO22" s="62">
        <f t="shared" ref="AO22:AP22" si="17">AO21/AO$10</f>
        <v>0.2627900751809697</v>
      </c>
      <c r="AP22" s="49">
        <f t="shared" si="17"/>
        <v>0.22921015491290223</v>
      </c>
      <c r="AQ22" s="62">
        <f t="shared" ref="AQ22" si="18">AQ21/AQ$10</f>
        <v>0.25072601315064136</v>
      </c>
    </row>
    <row r="23" spans="2:43" ht="15" customHeight="1" outlineLevel="1">
      <c r="B23" s="51" t="s">
        <v>1</v>
      </c>
      <c r="G23" s="52"/>
      <c r="L23" s="52"/>
      <c r="Q23" s="52"/>
      <c r="V23" s="52"/>
      <c r="AA23" s="52"/>
      <c r="AF23" s="52"/>
      <c r="AK23" s="52"/>
      <c r="AP23" s="52"/>
    </row>
    <row r="24" spans="2:43" ht="15" customHeight="1" outlineLevel="1">
      <c r="B24" s="56" t="s">
        <v>9</v>
      </c>
      <c r="C24" s="9"/>
      <c r="D24" s="9"/>
      <c r="E24" s="9"/>
      <c r="F24" s="9"/>
      <c r="G24" s="57">
        <v>10513.23739</v>
      </c>
      <c r="H24" s="63">
        <v>3693</v>
      </c>
      <c r="I24" s="64">
        <v>3636</v>
      </c>
      <c r="J24" s="64">
        <v>3177</v>
      </c>
      <c r="K24" s="65">
        <v>5138</v>
      </c>
      <c r="L24" s="57">
        <f>SUM(H24:K24)</f>
        <v>15644</v>
      </c>
      <c r="M24" s="66">
        <v>4342</v>
      </c>
      <c r="N24" s="66">
        <v>3745.0765100000003</v>
      </c>
      <c r="O24" s="66">
        <v>5945</v>
      </c>
      <c r="P24" s="66">
        <v>14193</v>
      </c>
      <c r="Q24" s="57">
        <f>SUM(M24:P24)</f>
        <v>28225.076509999999</v>
      </c>
      <c r="R24" s="66">
        <v>4451</v>
      </c>
      <c r="S24" s="66">
        <v>6346</v>
      </c>
      <c r="T24" s="66">
        <v>6462</v>
      </c>
      <c r="U24" s="66">
        <v>6001</v>
      </c>
      <c r="V24" s="57">
        <f>SUM(R24:U24)</f>
        <v>23260</v>
      </c>
      <c r="W24" s="66">
        <v>5886</v>
      </c>
      <c r="X24" s="66">
        <v>7713</v>
      </c>
      <c r="Y24" s="66">
        <v>7376</v>
      </c>
      <c r="Z24" s="66">
        <v>17985</v>
      </c>
      <c r="AA24" s="57">
        <f>SUM(W24:Z24)</f>
        <v>38960</v>
      </c>
      <c r="AB24" s="66">
        <v>5348</v>
      </c>
      <c r="AC24" s="66">
        <v>7184</v>
      </c>
      <c r="AD24" s="66">
        <v>9264</v>
      </c>
      <c r="AE24" s="66">
        <v>10316</v>
      </c>
      <c r="AF24" s="57">
        <f>SUM(AB24:AE24)</f>
        <v>32112</v>
      </c>
      <c r="AG24" s="66">
        <v>11656</v>
      </c>
      <c r="AH24" s="66">
        <v>12360</v>
      </c>
      <c r="AI24" s="66">
        <v>10654</v>
      </c>
      <c r="AJ24" s="66">
        <v>20737</v>
      </c>
      <c r="AK24" s="57">
        <f>SUM(AG24:AJ24)</f>
        <v>55407</v>
      </c>
      <c r="AL24" s="66">
        <v>5077</v>
      </c>
      <c r="AM24" s="66">
        <v>5293</v>
      </c>
      <c r="AN24" s="66">
        <v>6960</v>
      </c>
      <c r="AO24" s="66">
        <v>9859</v>
      </c>
      <c r="AP24" s="57">
        <f>SUM(AL24:AO24)</f>
        <v>27189</v>
      </c>
      <c r="AQ24" s="66">
        <v>10204</v>
      </c>
    </row>
    <row r="25" spans="2:43" s="43" customFormat="1" ht="15" customHeight="1" outlineLevel="1">
      <c r="B25" s="43" t="s">
        <v>3</v>
      </c>
      <c r="C25" s="59"/>
      <c r="D25" s="59"/>
      <c r="E25" s="59"/>
      <c r="F25" s="59"/>
      <c r="G25" s="60">
        <f>G21-G24</f>
        <v>38853.762609999998</v>
      </c>
      <c r="H25" s="44">
        <v>11147</v>
      </c>
      <c r="I25" s="44">
        <v>11963.10694</v>
      </c>
      <c r="J25" s="44">
        <v>11134.19008</v>
      </c>
      <c r="K25" s="44">
        <v>10825.166950000001</v>
      </c>
      <c r="L25" s="60">
        <f>SUM(H25:K25)</f>
        <v>45069.463969999997</v>
      </c>
      <c r="M25" s="44">
        <v>12629</v>
      </c>
      <c r="N25" s="44">
        <v>13194.923489999999</v>
      </c>
      <c r="O25" s="44">
        <v>14524</v>
      </c>
      <c r="P25" s="44">
        <f>P21-P24</f>
        <v>17125</v>
      </c>
      <c r="Q25" s="60">
        <f>SUM(M25:P25)</f>
        <v>57472.923490000001</v>
      </c>
      <c r="R25" s="44">
        <f>R21-R24</f>
        <v>19271</v>
      </c>
      <c r="S25" s="44">
        <f>S21-S24</f>
        <v>20099</v>
      </c>
      <c r="T25" s="44">
        <f>T21-T24</f>
        <v>20941</v>
      </c>
      <c r="U25" s="44">
        <f>U21-U24</f>
        <v>22410</v>
      </c>
      <c r="V25" s="60">
        <f>SUM(R25:U25)</f>
        <v>82721</v>
      </c>
      <c r="W25" s="44">
        <f>W21-W24</f>
        <v>21103</v>
      </c>
      <c r="X25" s="44">
        <f>X21-X24</f>
        <v>23322</v>
      </c>
      <c r="Y25" s="44">
        <f>Y21-Y24</f>
        <v>23232</v>
      </c>
      <c r="Z25" s="44">
        <f>Z21-Z24</f>
        <v>28494</v>
      </c>
      <c r="AA25" s="60">
        <f>SUM(W25:Z25)</f>
        <v>96151</v>
      </c>
      <c r="AB25" s="44">
        <f>AB21-AB24</f>
        <v>29428</v>
      </c>
      <c r="AC25" s="44">
        <f>AC21-AC24</f>
        <v>28604</v>
      </c>
      <c r="AD25" s="44">
        <f>AD21-AD24</f>
        <v>32606</v>
      </c>
      <c r="AE25" s="44">
        <f>AE21-AE24</f>
        <v>35185</v>
      </c>
      <c r="AF25" s="60">
        <f>SUM(AB25:AE25)</f>
        <v>125823</v>
      </c>
      <c r="AG25" s="44">
        <f>AG21-AG24</f>
        <v>36005</v>
      </c>
      <c r="AH25" s="44">
        <f>AH21-AH24</f>
        <v>33779</v>
      </c>
      <c r="AI25" s="44">
        <f>AI21-AI24</f>
        <v>32521</v>
      </c>
      <c r="AJ25" s="44">
        <f>AJ21-AJ24</f>
        <v>31483</v>
      </c>
      <c r="AK25" s="60">
        <f>SUM(AG25:AJ25)</f>
        <v>133788</v>
      </c>
      <c r="AL25" s="44">
        <f>AL21-AL24</f>
        <v>29442</v>
      </c>
      <c r="AM25" s="44">
        <f>AM21-AM24</f>
        <v>28440</v>
      </c>
      <c r="AN25" s="44">
        <f>AN21-AN24</f>
        <v>30828</v>
      </c>
      <c r="AO25" s="44">
        <f>AO21-AO24</f>
        <v>35302</v>
      </c>
      <c r="AP25" s="60">
        <f>SUM(AL25:AO25)</f>
        <v>124012</v>
      </c>
      <c r="AQ25" s="44">
        <f>AQ21-AQ24</f>
        <v>33914</v>
      </c>
    </row>
    <row r="26" spans="2:43" ht="15" customHeight="1" outlineLevel="1">
      <c r="B26" s="48" t="s">
        <v>86</v>
      </c>
      <c r="G26" s="49">
        <v>0.23788367894050857</v>
      </c>
      <c r="H26" s="50">
        <v>0.23840863785101701</v>
      </c>
      <c r="I26" s="50">
        <v>0.22148939958898783</v>
      </c>
      <c r="J26" s="50">
        <v>0.18833223524635917</v>
      </c>
      <c r="K26" s="50">
        <v>0.17979350523168908</v>
      </c>
      <c r="L26" s="49">
        <v>0.20477115801382095</v>
      </c>
      <c r="M26" s="50">
        <v>0.20214567415280688</v>
      </c>
      <c r="N26" s="50">
        <v>0.20358766108128123</v>
      </c>
      <c r="O26" s="50">
        <v>0.18150235563164668</v>
      </c>
      <c r="P26" s="50">
        <f>P25/$P$10</f>
        <v>0.21866540681342256</v>
      </c>
      <c r="Q26" s="49">
        <f t="shared" ref="Q26:AA26" si="19">Q25/Q10</f>
        <v>0.20122163535466706</v>
      </c>
      <c r="R26" s="50">
        <f t="shared" si="19"/>
        <v>0.23355673788949352</v>
      </c>
      <c r="S26" s="50">
        <f t="shared" si="19"/>
        <v>0.22296795092242325</v>
      </c>
      <c r="T26" s="50">
        <f t="shared" si="19"/>
        <v>0.20486807478208127</v>
      </c>
      <c r="U26" s="50">
        <f t="shared" si="19"/>
        <v>0.21201313138002478</v>
      </c>
      <c r="V26" s="49">
        <f t="shared" si="19"/>
        <v>0.2173596586191312</v>
      </c>
      <c r="W26" s="50">
        <f t="shared" si="19"/>
        <v>0.21222482576907992</v>
      </c>
      <c r="X26" s="50">
        <f t="shared" si="19"/>
        <v>0.22283372029695875</v>
      </c>
      <c r="Y26" s="50">
        <f t="shared" si="19"/>
        <v>0.19399931525723782</v>
      </c>
      <c r="Z26" s="50">
        <f t="shared" si="19"/>
        <v>0.2390937696664569</v>
      </c>
      <c r="AA26" s="49">
        <f t="shared" si="19"/>
        <v>0.21703240893311002</v>
      </c>
      <c r="AB26" s="50">
        <f t="shared" ref="AB26:AI26" si="20">AB25/AB10</f>
        <v>0.24721517498613887</v>
      </c>
      <c r="AC26" s="50">
        <f t="shared" si="20"/>
        <v>0.22471521722052007</v>
      </c>
      <c r="AD26" s="50">
        <f t="shared" si="20"/>
        <v>0.23189951921709198</v>
      </c>
      <c r="AE26" s="50">
        <f t="shared" si="20"/>
        <v>0.2482624801552302</v>
      </c>
      <c r="AF26" s="49">
        <f t="shared" si="20"/>
        <v>0.23800498243662715</v>
      </c>
      <c r="AG26" s="50">
        <f t="shared" si="20"/>
        <v>0.25312317653592797</v>
      </c>
      <c r="AH26" s="50">
        <f t="shared" si="20"/>
        <v>0.22963446386447223</v>
      </c>
      <c r="AI26" s="50">
        <f t="shared" si="20"/>
        <v>0.20503105002679445</v>
      </c>
      <c r="AJ26" s="50">
        <f t="shared" ref="AJ26:AL26" si="21">AJ25/AJ10</f>
        <v>0.21182700200503277</v>
      </c>
      <c r="AK26" s="49">
        <f t="shared" si="21"/>
        <v>0.22425714443757197</v>
      </c>
      <c r="AL26" s="50">
        <f t="shared" si="21"/>
        <v>0.19109619715841603</v>
      </c>
      <c r="AM26" s="50">
        <f t="shared" ref="AM26:AN26" si="22">AM25/AM10</f>
        <v>0.17789342657517623</v>
      </c>
      <c r="AN26" s="50">
        <f t="shared" si="22"/>
        <v>0.17730590271986379</v>
      </c>
      <c r="AO26" s="50">
        <f t="shared" ref="AO26:AP26" si="23">AO25/AO10</f>
        <v>0.20542094360263483</v>
      </c>
      <c r="AP26" s="49">
        <f t="shared" si="23"/>
        <v>0.18799353001011126</v>
      </c>
      <c r="AQ26" s="50">
        <f t="shared" ref="AQ26" si="24">AQ25/AQ10</f>
        <v>0.19273589033933655</v>
      </c>
    </row>
    <row r="27" spans="2:43" ht="15" customHeight="1" outlineLevel="1">
      <c r="G27" s="52"/>
      <c r="L27" s="52"/>
      <c r="Q27" s="52"/>
      <c r="V27" s="52"/>
      <c r="AA27" s="52"/>
      <c r="AF27" s="52"/>
      <c r="AK27" s="52"/>
      <c r="AP27" s="52"/>
    </row>
    <row r="28" spans="2:43" ht="15" customHeight="1" outlineLevel="1">
      <c r="B28" s="1" t="s">
        <v>35</v>
      </c>
      <c r="C28" s="46"/>
      <c r="D28" s="46"/>
      <c r="E28" s="46"/>
      <c r="F28" s="46"/>
      <c r="G28" s="47">
        <v>59258</v>
      </c>
      <c r="H28" s="46">
        <v>24091</v>
      </c>
      <c r="I28" s="46">
        <v>25981</v>
      </c>
      <c r="J28" s="46">
        <v>27832</v>
      </c>
      <c r="K28" s="46">
        <v>30735</v>
      </c>
      <c r="L28" s="47">
        <f>SUM(H28:K28)</f>
        <v>108639</v>
      </c>
      <c r="M28" s="46">
        <v>33323</v>
      </c>
      <c r="N28" s="46">
        <v>35940</v>
      </c>
      <c r="O28" s="46">
        <v>40054</v>
      </c>
      <c r="P28" s="46">
        <v>49223</v>
      </c>
      <c r="Q28" s="47">
        <f>SUM(M28:P28)</f>
        <v>158540</v>
      </c>
      <c r="R28" s="46">
        <f>'Income Statement'!N17</f>
        <v>43144</v>
      </c>
      <c r="S28" s="46">
        <f>'Income Statement'!O17</f>
        <v>45204</v>
      </c>
      <c r="T28" s="46">
        <f>'Income Statement'!P17</f>
        <v>51993</v>
      </c>
      <c r="U28" s="46">
        <f>'Income Statement'!Q17</f>
        <v>48564</v>
      </c>
      <c r="V28" s="47">
        <f>SUM(R28:U28)</f>
        <v>188905</v>
      </c>
      <c r="W28" s="46">
        <f>'Income Statement'!S17</f>
        <v>38627</v>
      </c>
      <c r="X28" s="46">
        <f>'Income Statement'!T17</f>
        <v>41705</v>
      </c>
      <c r="Y28" s="46">
        <f>'Income Statement'!U17</f>
        <v>43904</v>
      </c>
      <c r="Z28" s="46">
        <f>'Income Statement'!V17</f>
        <v>53307</v>
      </c>
      <c r="AA28" s="47">
        <f>SUM(W28:Z28)</f>
        <v>177543</v>
      </c>
      <c r="AB28" s="46">
        <f>'Income Statement'!X17</f>
        <v>41979</v>
      </c>
      <c r="AC28" s="46">
        <f>'Income Statement'!Y17</f>
        <v>39509</v>
      </c>
      <c r="AD28" s="46">
        <f>'Income Statement'!Z17</f>
        <v>46324</v>
      </c>
      <c r="AE28" s="46">
        <f>'Income Statement'!AA17</f>
        <v>54951</v>
      </c>
      <c r="AF28" s="47">
        <f>SUM(AB28:AE28)</f>
        <v>182763</v>
      </c>
      <c r="AG28" s="46">
        <f>'Income Statement'!AC17</f>
        <v>51280</v>
      </c>
      <c r="AH28" s="46">
        <f>'Income Statement'!AD17</f>
        <v>45949</v>
      </c>
      <c r="AI28" s="46">
        <f>'Income Statement'!AE17</f>
        <v>47702</v>
      </c>
      <c r="AJ28" s="46">
        <f>'Income Statement'!AF17</f>
        <v>57506</v>
      </c>
      <c r="AK28" s="47">
        <f>SUM(AG28:AJ28)</f>
        <v>202437</v>
      </c>
      <c r="AL28" s="46">
        <f>'Income Statement'!AH17</f>
        <v>44879</v>
      </c>
      <c r="AM28" s="46">
        <f>'Income Statement'!AI17</f>
        <v>44135</v>
      </c>
      <c r="AN28" s="46">
        <f>'Income Statement'!AJ17</f>
        <v>46203</v>
      </c>
      <c r="AO28" s="46">
        <f>'Income Statement'!AK17</f>
        <v>60476</v>
      </c>
      <c r="AP28" s="47">
        <f>SUM(AL28:AO28)</f>
        <v>195693</v>
      </c>
      <c r="AQ28" s="46">
        <f>'Income Statement'!AM17</f>
        <v>54175</v>
      </c>
    </row>
    <row r="29" spans="2:43" ht="15" customHeight="1" outlineLevel="1">
      <c r="B29" s="48" t="s">
        <v>0</v>
      </c>
      <c r="G29" s="49">
        <f t="shared" ref="G29:AI29" si="25">G28/G$10</f>
        <v>0.33908216983291373</v>
      </c>
      <c r="H29" s="62">
        <f t="shared" si="25"/>
        <v>0.51523836003165302</v>
      </c>
      <c r="I29" s="62">
        <f t="shared" si="25"/>
        <v>0.48101383000388798</v>
      </c>
      <c r="J29" s="62">
        <f t="shared" si="25"/>
        <v>0.47076334974036299</v>
      </c>
      <c r="K29" s="62">
        <f t="shared" si="25"/>
        <v>0.51046337817638265</v>
      </c>
      <c r="L29" s="49">
        <f t="shared" si="25"/>
        <v>0.493587035043003</v>
      </c>
      <c r="M29" s="62">
        <f t="shared" si="25"/>
        <v>0.5334155047942245</v>
      </c>
      <c r="N29" s="62">
        <f t="shared" si="25"/>
        <v>0.55452693945565634</v>
      </c>
      <c r="O29" s="62">
        <f t="shared" si="25"/>
        <v>0.50054360730308289</v>
      </c>
      <c r="P29" s="62">
        <f t="shared" si="25"/>
        <v>0.62851779968333421</v>
      </c>
      <c r="Q29" s="49">
        <f t="shared" si="25"/>
        <v>0.55507317414746871</v>
      </c>
      <c r="R29" s="62">
        <f t="shared" si="25"/>
        <v>0.52288785737659216</v>
      </c>
      <c r="S29" s="62">
        <f t="shared" si="25"/>
        <v>0.50146988673552018</v>
      </c>
      <c r="T29" s="62">
        <f t="shared" si="25"/>
        <v>0.50865315945488521</v>
      </c>
      <c r="U29" s="62">
        <f t="shared" si="25"/>
        <v>0.45944693049261598</v>
      </c>
      <c r="V29" s="49">
        <f t="shared" si="25"/>
        <v>0.49637125169481727</v>
      </c>
      <c r="W29" s="62">
        <f t="shared" si="25"/>
        <v>0.38845701298309482</v>
      </c>
      <c r="X29" s="62">
        <f t="shared" si="25"/>
        <v>0.39847698760760936</v>
      </c>
      <c r="Y29" s="62">
        <f t="shared" si="25"/>
        <v>0.36662129549990397</v>
      </c>
      <c r="Z29" s="62">
        <f t="shared" si="25"/>
        <v>0.44730018879798616</v>
      </c>
      <c r="AA29" s="49">
        <f t="shared" si="25"/>
        <v>0.40075074600587773</v>
      </c>
      <c r="AB29" s="62">
        <f t="shared" si="25"/>
        <v>0.35265209428921857</v>
      </c>
      <c r="AC29" s="62">
        <f t="shared" si="25"/>
        <v>0.31038573336475767</v>
      </c>
      <c r="AD29" s="62">
        <f t="shared" si="25"/>
        <v>0.32946431111490426</v>
      </c>
      <c r="AE29" s="62">
        <f t="shared" si="25"/>
        <v>0.38772975833480333</v>
      </c>
      <c r="AF29" s="49">
        <f t="shared" si="25"/>
        <v>0.34571186988917202</v>
      </c>
      <c r="AG29" s="62">
        <f t="shared" si="25"/>
        <v>0.36050983176676532</v>
      </c>
      <c r="AH29" s="62">
        <f t="shared" si="25"/>
        <v>0.31236786110034737</v>
      </c>
      <c r="AI29" s="62">
        <f t="shared" si="25"/>
        <v>0.30074078744128868</v>
      </c>
      <c r="AJ29" s="62">
        <f t="shared" ref="AJ29:AL29" si="26">AJ28/AJ$10</f>
        <v>0.38691749761145428</v>
      </c>
      <c r="AK29" s="49">
        <f t="shared" si="26"/>
        <v>0.3393274699413158</v>
      </c>
      <c r="AL29" s="62">
        <f t="shared" si="26"/>
        <v>0.29129156416930074</v>
      </c>
      <c r="AM29" s="62">
        <f t="shared" ref="AM29:AN29" si="27">AM28/AM$10</f>
        <v>0.27606632847733487</v>
      </c>
      <c r="AN29" s="62">
        <f t="shared" si="27"/>
        <v>0.26573454727409718</v>
      </c>
      <c r="AO29" s="62">
        <f t="shared" ref="AO29:AP29" si="28">AO28/AO$10</f>
        <v>0.35190745525219375</v>
      </c>
      <c r="AP29" s="49">
        <f t="shared" si="28"/>
        <v>0.2966569192357893</v>
      </c>
      <c r="AQ29" s="62">
        <f t="shared" ref="AQ29" si="29">AQ28/AQ$10</f>
        <v>0.30788072356942731</v>
      </c>
    </row>
    <row r="30" spans="2:43" ht="15" customHeight="1" outlineLevel="1">
      <c r="B30" s="51" t="s">
        <v>1</v>
      </c>
      <c r="G30" s="52"/>
      <c r="L30" s="52"/>
      <c r="Q30" s="52"/>
      <c r="V30" s="52"/>
      <c r="AA30" s="52"/>
      <c r="AF30" s="52"/>
      <c r="AK30" s="52"/>
      <c r="AP30" s="52"/>
    </row>
    <row r="31" spans="2:43" ht="15" customHeight="1" outlineLevel="1">
      <c r="B31" s="56" t="s">
        <v>9</v>
      </c>
      <c r="C31" s="9"/>
      <c r="D31" s="9"/>
      <c r="E31" s="9"/>
      <c r="F31" s="9"/>
      <c r="G31" s="57">
        <v>7493</v>
      </c>
      <c r="H31" s="66">
        <v>5454.3092300000017</v>
      </c>
      <c r="I31" s="66">
        <v>5729.9360000000042</v>
      </c>
      <c r="J31" s="66">
        <v>6250.7235899999996</v>
      </c>
      <c r="K31" s="66">
        <v>5946.3980000000001</v>
      </c>
      <c r="L31" s="57">
        <f>SUM(H31:K31)</f>
        <v>23381.366820000007</v>
      </c>
      <c r="M31" s="66">
        <v>9920.1499000000003</v>
      </c>
      <c r="N31" s="66">
        <v>9854.063199999995</v>
      </c>
      <c r="O31" s="66">
        <v>9460</v>
      </c>
      <c r="P31" s="66">
        <v>14736</v>
      </c>
      <c r="Q31" s="57">
        <f>SUM(M31:P31)</f>
        <v>43970.213099999994</v>
      </c>
      <c r="R31" s="66">
        <v>8920</v>
      </c>
      <c r="S31" s="66">
        <v>9758</v>
      </c>
      <c r="T31" s="66">
        <v>15670</v>
      </c>
      <c r="U31" s="66">
        <v>3678</v>
      </c>
      <c r="V31" s="57">
        <f>SUM(R31:U31)</f>
        <v>38026</v>
      </c>
      <c r="W31" s="66">
        <v>7123</v>
      </c>
      <c r="X31" s="66">
        <v>9233</v>
      </c>
      <c r="Y31" s="66">
        <v>9212</v>
      </c>
      <c r="Z31" s="66">
        <v>14833</v>
      </c>
      <c r="AA31" s="57">
        <f>SUM(W31:Z31)</f>
        <v>40401</v>
      </c>
      <c r="AB31" s="66">
        <v>6793</v>
      </c>
      <c r="AC31" s="66">
        <v>6749</v>
      </c>
      <c r="AD31" s="66">
        <v>7329</v>
      </c>
      <c r="AE31" s="66">
        <v>7715</v>
      </c>
      <c r="AF31" s="57">
        <f>SUM(AB31:AE31)</f>
        <v>28586</v>
      </c>
      <c r="AG31" s="66">
        <v>5884</v>
      </c>
      <c r="AH31" s="66">
        <v>6116</v>
      </c>
      <c r="AI31" s="66">
        <v>5871</v>
      </c>
      <c r="AJ31" s="66">
        <v>11558</v>
      </c>
      <c r="AK31" s="57">
        <f>SUM(AG31:AJ31)</f>
        <v>29429</v>
      </c>
      <c r="AL31" s="66">
        <v>3736</v>
      </c>
      <c r="AM31" s="66">
        <v>4786</v>
      </c>
      <c r="AN31" s="66">
        <v>4089</v>
      </c>
      <c r="AO31" s="66">
        <v>6337</v>
      </c>
      <c r="AP31" s="57">
        <f>SUM(AL31:AO31)</f>
        <v>18948</v>
      </c>
      <c r="AQ31" s="66">
        <v>7094</v>
      </c>
    </row>
    <row r="32" spans="2:43" s="43" customFormat="1" ht="15" customHeight="1" outlineLevel="1">
      <c r="B32" s="43" t="s">
        <v>4</v>
      </c>
      <c r="C32" s="44"/>
      <c r="D32" s="44"/>
      <c r="E32" s="44"/>
      <c r="F32" s="44"/>
      <c r="G32" s="45">
        <f>G28-G31</f>
        <v>51765</v>
      </c>
      <c r="H32" s="44">
        <v>18636.690769999997</v>
      </c>
      <c r="I32" s="44">
        <v>20251.063999999995</v>
      </c>
      <c r="J32" s="44">
        <v>21581.276409999999</v>
      </c>
      <c r="K32" s="44">
        <v>24788.601999999999</v>
      </c>
      <c r="L32" s="45">
        <f>SUM(H32:K32)</f>
        <v>85257.63317999999</v>
      </c>
      <c r="M32" s="44">
        <v>23402.8501</v>
      </c>
      <c r="N32" s="44">
        <v>26085.936800000003</v>
      </c>
      <c r="O32" s="44">
        <v>30594</v>
      </c>
      <c r="P32" s="44">
        <f>P28-P31</f>
        <v>34487</v>
      </c>
      <c r="Q32" s="45">
        <f>SUM(M32:P32)</f>
        <v>114569.78690000001</v>
      </c>
      <c r="R32" s="44">
        <f>R28-R31</f>
        <v>34224</v>
      </c>
      <c r="S32" s="44">
        <f>S28-S31</f>
        <v>35446</v>
      </c>
      <c r="T32" s="44">
        <f>T28-T31</f>
        <v>36323</v>
      </c>
      <c r="U32" s="44">
        <f>U28-U31</f>
        <v>44886</v>
      </c>
      <c r="V32" s="45">
        <f>SUM(R32:U32)</f>
        <v>150879</v>
      </c>
      <c r="W32" s="44">
        <f>W28-W31</f>
        <v>31504</v>
      </c>
      <c r="X32" s="44">
        <f>X28-X31</f>
        <v>32472</v>
      </c>
      <c r="Y32" s="44">
        <f>Y28-Y31</f>
        <v>34692</v>
      </c>
      <c r="Z32" s="44">
        <f>Z28-Z31</f>
        <v>38474</v>
      </c>
      <c r="AA32" s="45">
        <f>SUM(W32:Z32)</f>
        <v>137142</v>
      </c>
      <c r="AB32" s="44">
        <f>AB28-AB31</f>
        <v>35186</v>
      </c>
      <c r="AC32" s="44">
        <f>AC28-AC31</f>
        <v>32760</v>
      </c>
      <c r="AD32" s="44">
        <f>AD28-AD31</f>
        <v>38995</v>
      </c>
      <c r="AE32" s="44">
        <f>AE28-AE31</f>
        <v>47236</v>
      </c>
      <c r="AF32" s="45">
        <f>SUM(AB32:AE32)</f>
        <v>154177</v>
      </c>
      <c r="AG32" s="44">
        <f>AG28-AG31</f>
        <v>45396</v>
      </c>
      <c r="AH32" s="44">
        <f>AH28-AH31</f>
        <v>39833</v>
      </c>
      <c r="AI32" s="44">
        <f>AI28-AI31</f>
        <v>41831</v>
      </c>
      <c r="AJ32" s="44">
        <f>AJ28-AJ31</f>
        <v>45948</v>
      </c>
      <c r="AK32" s="45">
        <f>SUM(AG32:AJ32)</f>
        <v>173008</v>
      </c>
      <c r="AL32" s="44">
        <f>AL28-AL31</f>
        <v>41143</v>
      </c>
      <c r="AM32" s="44">
        <f>AM28-AM31</f>
        <v>39349</v>
      </c>
      <c r="AN32" s="44">
        <f>AN28-AN31</f>
        <v>42114</v>
      </c>
      <c r="AO32" s="44">
        <f>AO28-AO31</f>
        <v>54139</v>
      </c>
      <c r="AP32" s="45">
        <f>SUM(AL32:AO32)</f>
        <v>176745</v>
      </c>
      <c r="AQ32" s="44">
        <f>AQ28-AQ31</f>
        <v>47081</v>
      </c>
    </row>
    <row r="33" spans="2:43" ht="15" customHeight="1" outlineLevel="1">
      <c r="B33" s="48" t="s">
        <v>86</v>
      </c>
      <c r="G33" s="49">
        <f t="shared" ref="G33:AI33" si="30">G32/G$10</f>
        <v>0.29620622568093385</v>
      </c>
      <c r="H33" s="62">
        <f t="shared" si="30"/>
        <v>0.39858611052890469</v>
      </c>
      <c r="I33" s="62">
        <f t="shared" si="30"/>
        <v>0.37492944291189151</v>
      </c>
      <c r="J33" s="62">
        <f t="shared" si="30"/>
        <v>0.36503571336750051</v>
      </c>
      <c r="K33" s="62">
        <f t="shared" si="30"/>
        <v>0.41170240823783422</v>
      </c>
      <c r="L33" s="49">
        <f t="shared" si="30"/>
        <v>0.38735686425777255</v>
      </c>
      <c r="M33" s="62">
        <f t="shared" si="30"/>
        <v>0.37461942501320611</v>
      </c>
      <c r="N33" s="62">
        <f t="shared" si="30"/>
        <v>0.40248621860149358</v>
      </c>
      <c r="O33" s="62">
        <f t="shared" si="30"/>
        <v>0.38232463978205722</v>
      </c>
      <c r="P33" s="62">
        <f t="shared" si="30"/>
        <v>0.44035701516931408</v>
      </c>
      <c r="Q33" s="49">
        <f t="shared" si="30"/>
        <v>0.40112662593655907</v>
      </c>
      <c r="R33" s="62">
        <f t="shared" si="30"/>
        <v>0.41478105949509764</v>
      </c>
      <c r="S33" s="62">
        <f t="shared" si="30"/>
        <v>0.39321966209245313</v>
      </c>
      <c r="T33" s="62">
        <f t="shared" si="30"/>
        <v>0.35535184949665904</v>
      </c>
      <c r="U33" s="62">
        <f t="shared" si="30"/>
        <v>0.42465066555661724</v>
      </c>
      <c r="V33" s="49">
        <f t="shared" si="30"/>
        <v>0.39645323355370338</v>
      </c>
      <c r="W33" s="62">
        <f t="shared" si="30"/>
        <v>0.31682371752969218</v>
      </c>
      <c r="X33" s="62">
        <f t="shared" si="30"/>
        <v>0.31025883566944706</v>
      </c>
      <c r="Y33" s="62">
        <f t="shared" si="30"/>
        <v>0.28969629153340626</v>
      </c>
      <c r="Z33" s="62">
        <f t="shared" si="30"/>
        <v>0.32283616530312564</v>
      </c>
      <c r="AA33" s="49">
        <f t="shared" si="30"/>
        <v>0.30955745261000484</v>
      </c>
      <c r="AB33" s="62">
        <f t="shared" si="30"/>
        <v>0.29558628337169646</v>
      </c>
      <c r="AC33" s="62">
        <f t="shared" si="30"/>
        <v>0.25736507188310159</v>
      </c>
      <c r="AD33" s="62">
        <f t="shared" si="30"/>
        <v>0.27733919376404653</v>
      </c>
      <c r="AE33" s="62">
        <f t="shared" si="30"/>
        <v>0.33329334979714237</v>
      </c>
      <c r="AF33" s="49">
        <f t="shared" si="30"/>
        <v>0.29163900222639633</v>
      </c>
      <c r="AG33" s="62">
        <f t="shared" si="30"/>
        <v>0.31914400005624177</v>
      </c>
      <c r="AH33" s="62">
        <f t="shared" si="30"/>
        <v>0.27079042005724036</v>
      </c>
      <c r="AI33" s="62">
        <f t="shared" si="30"/>
        <v>0.26372663367272958</v>
      </c>
      <c r="AJ33" s="62">
        <f t="shared" ref="AJ33:AL33" si="31">AJ32/AJ$10</f>
        <v>0.30915183076985187</v>
      </c>
      <c r="AK33" s="49">
        <f t="shared" si="31"/>
        <v>0.28999820645241314</v>
      </c>
      <c r="AL33" s="62">
        <f t="shared" si="31"/>
        <v>0.26704268866546804</v>
      </c>
      <c r="AM33" s="62">
        <f t="shared" ref="AM33:AN33" si="32">AM32/AM$10</f>
        <v>0.24612969206422677</v>
      </c>
      <c r="AN33" s="62">
        <f t="shared" si="32"/>
        <v>0.24221684141508837</v>
      </c>
      <c r="AO33" s="62">
        <f t="shared" ref="AO33:AP33" si="33">AO32/AO$10</f>
        <v>0.31503270255801502</v>
      </c>
      <c r="AP33" s="49">
        <f t="shared" si="33"/>
        <v>0.26793307471564942</v>
      </c>
      <c r="AQ33" s="62">
        <f t="shared" ref="AQ33" si="34">AQ32/AQ$10</f>
        <v>0.26756497178352023</v>
      </c>
    </row>
    <row r="34" spans="2:43" ht="15" customHeight="1" outlineLevel="1">
      <c r="B34" s="48"/>
      <c r="G34" s="49"/>
      <c r="H34" s="62"/>
      <c r="I34" s="62"/>
      <c r="J34" s="62"/>
      <c r="K34" s="62"/>
      <c r="L34" s="49"/>
      <c r="M34" s="62"/>
      <c r="N34" s="62"/>
      <c r="O34" s="62"/>
      <c r="P34" s="62"/>
      <c r="Q34" s="49"/>
      <c r="R34" s="62"/>
      <c r="S34" s="62"/>
      <c r="T34" s="62"/>
      <c r="U34" s="62"/>
      <c r="V34" s="49"/>
      <c r="W34" s="62"/>
      <c r="X34" s="62"/>
      <c r="Y34" s="62"/>
      <c r="Z34" s="62"/>
      <c r="AA34" s="49"/>
      <c r="AB34" s="62"/>
      <c r="AC34" s="62"/>
      <c r="AD34" s="62"/>
      <c r="AE34" s="62"/>
      <c r="AF34" s="49"/>
      <c r="AG34" s="62"/>
      <c r="AH34" s="62"/>
      <c r="AI34" s="62"/>
      <c r="AJ34" s="62"/>
      <c r="AK34" s="49"/>
      <c r="AL34" s="62"/>
      <c r="AM34" s="62"/>
      <c r="AN34" s="62"/>
      <c r="AO34" s="62"/>
      <c r="AP34" s="49"/>
      <c r="AQ34" s="62"/>
    </row>
    <row r="35" spans="2:43" ht="15" customHeight="1" outlineLevel="1">
      <c r="B35" s="1" t="s">
        <v>36</v>
      </c>
      <c r="C35" s="46"/>
      <c r="D35" s="46"/>
      <c r="E35" s="46"/>
      <c r="F35" s="46"/>
      <c r="G35" s="47">
        <v>92898.309739999953</v>
      </c>
      <c r="H35" s="46">
        <v>23587</v>
      </c>
      <c r="I35" s="46">
        <v>23724</v>
      </c>
      <c r="J35" s="46">
        <v>20929</v>
      </c>
      <c r="K35" s="46">
        <v>16914</v>
      </c>
      <c r="L35" s="47">
        <f>SUM(H35:K35)</f>
        <v>85154</v>
      </c>
      <c r="M35" s="46">
        <v>18125</v>
      </c>
      <c r="N35" s="46">
        <v>25176</v>
      </c>
      <c r="O35" s="46">
        <v>27828</v>
      </c>
      <c r="P35" s="46">
        <v>27749</v>
      </c>
      <c r="Q35" s="47">
        <f>SUM(M35:P35)</f>
        <v>98878</v>
      </c>
      <c r="R35" s="46">
        <f>'Income Statement'!N18</f>
        <v>25318</v>
      </c>
      <c r="S35" s="46">
        <f>'Income Statement'!O18</f>
        <v>27262</v>
      </c>
      <c r="T35" s="46">
        <f>'Income Statement'!P18</f>
        <v>26107</v>
      </c>
      <c r="U35" s="46">
        <f>'Income Statement'!Q18</f>
        <v>30216</v>
      </c>
      <c r="V35" s="47">
        <f>SUM(R35:U35)</f>
        <v>108903</v>
      </c>
      <c r="W35" s="46">
        <f>'Income Statement'!S18</f>
        <v>23368</v>
      </c>
      <c r="X35" s="46">
        <f>'Income Statement'!T18</f>
        <v>24495</v>
      </c>
      <c r="Y35" s="46">
        <f>'Income Statement'!U18</f>
        <v>23943</v>
      </c>
      <c r="Z35" s="46">
        <f>'Income Statement'!V18</f>
        <v>32395</v>
      </c>
      <c r="AA35" s="47">
        <f>SUM(W35:Z35)</f>
        <v>104201</v>
      </c>
      <c r="AB35" s="46">
        <f>'Income Statement'!X18</f>
        <v>24291</v>
      </c>
      <c r="AC35" s="46">
        <f>'Income Statement'!Y18</f>
        <v>23078</v>
      </c>
      <c r="AD35" s="46">
        <f>'Income Statement'!Z18</f>
        <v>27639</v>
      </c>
      <c r="AE35" s="46">
        <f>'Income Statement'!AA18</f>
        <v>29583</v>
      </c>
      <c r="AF35" s="47">
        <f>SUM(AB35:AE35)</f>
        <v>104591</v>
      </c>
      <c r="AG35" s="46">
        <f>'Income Statement'!AC18</f>
        <v>27144</v>
      </c>
      <c r="AH35" s="46">
        <f>'Income Statement'!AD18</f>
        <v>28718</v>
      </c>
      <c r="AI35" s="46">
        <f>'Income Statement'!AE18</f>
        <v>36657</v>
      </c>
      <c r="AJ35" s="46">
        <f>'Income Statement'!AF18</f>
        <v>32832</v>
      </c>
      <c r="AK35" s="47">
        <f>SUM(AG35:AJ35)</f>
        <v>125351</v>
      </c>
      <c r="AL35" s="46">
        <f>'Income Statement'!AH18</f>
        <v>26664</v>
      </c>
      <c r="AM35" s="46">
        <f>'Income Statement'!AI18</f>
        <v>26009</v>
      </c>
      <c r="AN35" s="46">
        <f>'Income Statement'!AJ18</f>
        <v>27241</v>
      </c>
      <c r="AO35" s="46">
        <f>'Income Statement'!AK18</f>
        <v>30252</v>
      </c>
      <c r="AP35" s="47">
        <f>SUM(AL35:AO35)</f>
        <v>110166</v>
      </c>
      <c r="AQ35" s="46">
        <f>'Income Statement'!AM18</f>
        <v>30961</v>
      </c>
    </row>
    <row r="36" spans="2:43" ht="15" customHeight="1" outlineLevel="1">
      <c r="B36" s="48" t="s">
        <v>0</v>
      </c>
      <c r="G36" s="49">
        <f t="shared" ref="G36:AI36" si="35">G35/G$10</f>
        <v>0.53157650343327967</v>
      </c>
      <c r="H36" s="62">
        <f t="shared" si="35"/>
        <v>0.50445922535663112</v>
      </c>
      <c r="I36" s="62">
        <f t="shared" si="35"/>
        <v>0.43922759335715478</v>
      </c>
      <c r="J36" s="62">
        <f t="shared" si="35"/>
        <v>0.35400280780095061</v>
      </c>
      <c r="K36" s="62">
        <f t="shared" si="35"/>
        <v>0.28091679123069258</v>
      </c>
      <c r="L36" s="49">
        <f t="shared" si="35"/>
        <v>0.38688602050876642</v>
      </c>
      <c r="M36" s="62">
        <f t="shared" si="35"/>
        <v>0.29013462246482369</v>
      </c>
      <c r="N36" s="62">
        <f t="shared" si="35"/>
        <v>0.38844658396593224</v>
      </c>
      <c r="O36" s="62">
        <f t="shared" si="35"/>
        <v>0.34775871333774883</v>
      </c>
      <c r="P36" s="62">
        <f t="shared" si="35"/>
        <v>0.35432095612646203</v>
      </c>
      <c r="Q36" s="49">
        <f t="shared" si="35"/>
        <v>0.34618724178979066</v>
      </c>
      <c r="R36" s="62">
        <f t="shared" si="35"/>
        <v>0.30684393596005383</v>
      </c>
      <c r="S36" s="62">
        <f t="shared" si="35"/>
        <v>0.30243058251888666</v>
      </c>
      <c r="T36" s="62">
        <f t="shared" si="35"/>
        <v>0.25540761321502292</v>
      </c>
      <c r="U36" s="62">
        <f t="shared" si="35"/>
        <v>0.28586295304680182</v>
      </c>
      <c r="V36" s="49">
        <f t="shared" si="35"/>
        <v>0.2861561018677149</v>
      </c>
      <c r="W36" s="62">
        <f t="shared" si="35"/>
        <v>0.23500306726872291</v>
      </c>
      <c r="X36" s="62">
        <f t="shared" si="35"/>
        <v>0.23404133344798922</v>
      </c>
      <c r="Y36" s="62">
        <f t="shared" si="35"/>
        <v>0.19993653603667549</v>
      </c>
      <c r="Z36" s="62">
        <f t="shared" si="35"/>
        <v>0.27182714495489824</v>
      </c>
      <c r="AA36" s="49">
        <f t="shared" si="35"/>
        <v>0.23520290005552721</v>
      </c>
      <c r="AB36" s="62">
        <f t="shared" si="35"/>
        <v>0.20406088811976009</v>
      </c>
      <c r="AC36" s="62">
        <f t="shared" si="35"/>
        <v>0.18130253751276612</v>
      </c>
      <c r="AD36" s="62">
        <f t="shared" si="35"/>
        <v>0.19657335495433984</v>
      </c>
      <c r="AE36" s="62">
        <f t="shared" si="35"/>
        <v>0.20873522667137062</v>
      </c>
      <c r="AF36" s="49">
        <f t="shared" si="35"/>
        <v>0.19784283571389388</v>
      </c>
      <c r="AG36" s="62">
        <f t="shared" si="35"/>
        <v>0.19082837116764972</v>
      </c>
      <c r="AH36" s="62">
        <f t="shared" si="35"/>
        <v>0.1952290634198737</v>
      </c>
      <c r="AI36" s="62">
        <f t="shared" si="35"/>
        <v>0.23110676796015509</v>
      </c>
      <c r="AJ36" s="62">
        <f t="shared" ref="AJ36:AL36" si="36">AJ35/AJ$10</f>
        <v>0.22090347583868233</v>
      </c>
      <c r="AK36" s="49">
        <f t="shared" si="36"/>
        <v>0.21011493790470059</v>
      </c>
      <c r="AL36" s="62">
        <f t="shared" si="36"/>
        <v>0.17306531489137983</v>
      </c>
      <c r="AM36" s="62">
        <f t="shared" ref="AM36:AN36" si="37">AM35/AM$10</f>
        <v>0.16268741672973835</v>
      </c>
      <c r="AN36" s="62">
        <f t="shared" si="37"/>
        <v>0.1566754280521542</v>
      </c>
      <c r="AO36" s="62">
        <f t="shared" ref="AO36:AP36" si="38">AO35/AO$10</f>
        <v>0.17603519307310941</v>
      </c>
      <c r="AP36" s="49">
        <f t="shared" si="38"/>
        <v>0.16700396112548718</v>
      </c>
      <c r="AQ36" s="62">
        <f t="shared" ref="AQ36" si="39">AQ35/AQ$10</f>
        <v>0.17595376248145897</v>
      </c>
    </row>
    <row r="37" spans="2:43" ht="15" customHeight="1" outlineLevel="1">
      <c r="B37" s="51" t="s">
        <v>1</v>
      </c>
      <c r="G37" s="52"/>
      <c r="L37" s="52"/>
      <c r="Q37" s="52"/>
      <c r="V37" s="52"/>
      <c r="AA37" s="52"/>
      <c r="AF37" s="52"/>
      <c r="AK37" s="52"/>
      <c r="AP37" s="52"/>
    </row>
    <row r="38" spans="2:43" ht="15" customHeight="1" outlineLevel="1">
      <c r="B38" s="53" t="s">
        <v>9</v>
      </c>
      <c r="G38" s="52">
        <v>17470.519759999992</v>
      </c>
      <c r="H38" s="68">
        <v>2616</v>
      </c>
      <c r="I38" s="68">
        <v>3134.1282299999998</v>
      </c>
      <c r="J38" s="68">
        <v>3189.7097500000009</v>
      </c>
      <c r="K38" s="68">
        <v>2251.7584100000017</v>
      </c>
      <c r="L38" s="52">
        <f>SUM(H38:K38)</f>
        <v>11191.596390000002</v>
      </c>
      <c r="M38" s="68">
        <v>2824</v>
      </c>
      <c r="N38" s="68">
        <v>3286.4592899999998</v>
      </c>
      <c r="O38" s="68">
        <v>9625</v>
      </c>
      <c r="P38" s="68">
        <v>10083</v>
      </c>
      <c r="Q38" s="52">
        <f>SUM(M38:P38)</f>
        <v>25818.459289999999</v>
      </c>
      <c r="R38" s="68">
        <v>4504</v>
      </c>
      <c r="S38" s="68">
        <v>6190</v>
      </c>
      <c r="T38" s="68">
        <v>7135</v>
      </c>
      <c r="U38" s="68">
        <v>6563</v>
      </c>
      <c r="V38" s="52">
        <f>SUM(R38:U38)</f>
        <v>24392</v>
      </c>
      <c r="W38" s="68">
        <v>2701</v>
      </c>
      <c r="X38" s="68">
        <v>6345</v>
      </c>
      <c r="Y38" s="68">
        <v>6318</v>
      </c>
      <c r="Z38" s="68">
        <v>11682</v>
      </c>
      <c r="AA38" s="52">
        <f>SUM(W38:Z38)</f>
        <v>27046</v>
      </c>
      <c r="AB38" s="68">
        <v>5565</v>
      </c>
      <c r="AC38" s="68">
        <v>4340</v>
      </c>
      <c r="AD38" s="68">
        <v>5997</v>
      </c>
      <c r="AE38" s="68">
        <v>6546</v>
      </c>
      <c r="AF38" s="52">
        <f>SUM(AB38:AE38)</f>
        <v>22448</v>
      </c>
      <c r="AG38" s="68">
        <v>5522</v>
      </c>
      <c r="AH38" s="68">
        <v>7524</v>
      </c>
      <c r="AI38" s="68">
        <v>11891</v>
      </c>
      <c r="AJ38" s="68">
        <v>9710</v>
      </c>
      <c r="AK38" s="52">
        <f>SUM(AG38:AJ38)</f>
        <v>34647</v>
      </c>
      <c r="AL38" s="68">
        <v>3850</v>
      </c>
      <c r="AM38" s="68">
        <v>5027</v>
      </c>
      <c r="AN38" s="68">
        <v>5631</v>
      </c>
      <c r="AO38" s="68">
        <v>7106</v>
      </c>
      <c r="AP38" s="52">
        <f>SUM(AL38:AO38)</f>
        <v>21614</v>
      </c>
      <c r="AQ38" s="68">
        <v>9091</v>
      </c>
    </row>
    <row r="39" spans="2:43" ht="15" customHeight="1" outlineLevel="1">
      <c r="B39" s="53" t="s">
        <v>87</v>
      </c>
      <c r="G39" s="52">
        <v>8639.0499999999975</v>
      </c>
      <c r="H39" s="68">
        <f>H50</f>
        <v>7119</v>
      </c>
      <c r="I39" s="68">
        <f>I50</f>
        <v>5453</v>
      </c>
      <c r="J39" s="68">
        <f>J50</f>
        <v>5214.1000000000004</v>
      </c>
      <c r="K39" s="68">
        <f>K50</f>
        <v>0</v>
      </c>
      <c r="L39" s="52">
        <f>SUM(H39:K39)</f>
        <v>17786.099999999999</v>
      </c>
      <c r="M39" s="68">
        <v>0</v>
      </c>
      <c r="N39" s="68">
        <v>2122</v>
      </c>
      <c r="O39" s="68">
        <v>700</v>
      </c>
      <c r="P39" s="68">
        <v>-705</v>
      </c>
      <c r="Q39" s="52">
        <f>SUM(M39:P39)</f>
        <v>2117</v>
      </c>
      <c r="R39" s="68">
        <v>0</v>
      </c>
      <c r="S39" s="68">
        <v>0</v>
      </c>
      <c r="T39" s="68">
        <v>0</v>
      </c>
      <c r="U39" s="68">
        <v>0</v>
      </c>
      <c r="V39" s="52">
        <f>SUM(R39:U39)</f>
        <v>0</v>
      </c>
      <c r="W39" s="68">
        <v>3605</v>
      </c>
      <c r="X39" s="68">
        <v>258</v>
      </c>
      <c r="Y39" s="68">
        <v>0</v>
      </c>
      <c r="Z39" s="68">
        <v>0</v>
      </c>
      <c r="AA39" s="52">
        <f>SUM(W39:Z39)</f>
        <v>3863</v>
      </c>
      <c r="AB39" s="68">
        <v>0</v>
      </c>
      <c r="AC39" s="68">
        <v>0</v>
      </c>
      <c r="AD39" s="68">
        <v>0</v>
      </c>
      <c r="AE39" s="68">
        <v>0</v>
      </c>
      <c r="AF39" s="52">
        <f>SUM(AB39:AE39)</f>
        <v>0</v>
      </c>
      <c r="AG39" s="68">
        <v>0</v>
      </c>
      <c r="AH39" s="68">
        <v>1250</v>
      </c>
      <c r="AI39" s="68">
        <v>4112</v>
      </c>
      <c r="AJ39" s="68">
        <v>3663</v>
      </c>
      <c r="AK39" s="52">
        <f>SUM(AG39:AJ39)</f>
        <v>9025</v>
      </c>
      <c r="AL39" s="68">
        <v>1875</v>
      </c>
      <c r="AM39" s="68">
        <v>0</v>
      </c>
      <c r="AN39" s="68">
        <v>0</v>
      </c>
      <c r="AO39" s="68">
        <v>0</v>
      </c>
      <c r="AP39" s="52">
        <f>SUM(AL39:AO39)</f>
        <v>1875</v>
      </c>
      <c r="AQ39" s="68">
        <v>0</v>
      </c>
    </row>
    <row r="40" spans="2:43" ht="15" customHeight="1" outlineLevel="1">
      <c r="B40" s="56" t="s">
        <v>24</v>
      </c>
      <c r="C40" s="9"/>
      <c r="D40" s="9"/>
      <c r="E40" s="9"/>
      <c r="F40" s="9"/>
      <c r="G40" s="57">
        <v>0</v>
      </c>
      <c r="H40" s="58">
        <v>0</v>
      </c>
      <c r="I40" s="58">
        <v>0</v>
      </c>
      <c r="J40" s="58">
        <v>0</v>
      </c>
      <c r="K40" s="58">
        <v>0</v>
      </c>
      <c r="L40" s="57">
        <v>0</v>
      </c>
      <c r="M40" s="58">
        <v>0</v>
      </c>
      <c r="N40" s="58">
        <v>0</v>
      </c>
      <c r="O40" s="58">
        <v>432</v>
      </c>
      <c r="P40" s="58">
        <v>408</v>
      </c>
      <c r="Q40" s="57">
        <f>SUM(M40:P40)</f>
        <v>840</v>
      </c>
      <c r="R40" s="58">
        <v>419</v>
      </c>
      <c r="S40" s="58">
        <v>418</v>
      </c>
      <c r="T40" s="58">
        <v>0</v>
      </c>
      <c r="U40" s="58">
        <v>0</v>
      </c>
      <c r="V40" s="57">
        <f>SUM(R40:U40)</f>
        <v>837</v>
      </c>
      <c r="W40" s="58">
        <v>0</v>
      </c>
      <c r="X40" s="58">
        <v>0</v>
      </c>
      <c r="Y40" s="58">
        <v>0</v>
      </c>
      <c r="Z40" s="58">
        <v>0</v>
      </c>
      <c r="AA40" s="57">
        <f>SUM(W40:Z40)</f>
        <v>0</v>
      </c>
      <c r="AB40" s="58">
        <v>0</v>
      </c>
      <c r="AC40" s="58">
        <v>0</v>
      </c>
      <c r="AD40" s="58">
        <v>0</v>
      </c>
      <c r="AE40" s="58">
        <v>0</v>
      </c>
      <c r="AF40" s="57">
        <f>SUM(AB40:AE40)</f>
        <v>0</v>
      </c>
      <c r="AG40" s="58">
        <v>0</v>
      </c>
      <c r="AH40" s="58">
        <v>0</v>
      </c>
      <c r="AI40" s="58">
        <v>0</v>
      </c>
      <c r="AJ40" s="58"/>
      <c r="AK40" s="57">
        <f>SUM(AG40:AJ40)</f>
        <v>0</v>
      </c>
      <c r="AL40" s="58">
        <v>0</v>
      </c>
      <c r="AM40" s="58">
        <v>0</v>
      </c>
      <c r="AN40" s="58">
        <v>0</v>
      </c>
      <c r="AO40" s="58">
        <v>0</v>
      </c>
      <c r="AP40" s="57">
        <f>SUM(AL40:AO40)</f>
        <v>0</v>
      </c>
      <c r="AQ40" s="58">
        <v>0</v>
      </c>
    </row>
    <row r="41" spans="2:43" s="43" customFormat="1" ht="15" customHeight="1" outlineLevel="1">
      <c r="B41" s="43" t="s">
        <v>5</v>
      </c>
      <c r="C41" s="69"/>
      <c r="D41" s="69"/>
      <c r="E41" s="69"/>
      <c r="F41" s="70"/>
      <c r="G41" s="60">
        <f>G35-G38-G39</f>
        <v>66788.739979999955</v>
      </c>
      <c r="H41" s="71">
        <f>H35-H38-H39</f>
        <v>13852</v>
      </c>
      <c r="I41" s="71">
        <f>I35-I38-I39-0.6</f>
        <v>15136.271770000001</v>
      </c>
      <c r="J41" s="71">
        <f>J35-J38-J39</f>
        <v>12525.190249999998</v>
      </c>
      <c r="K41" s="71">
        <f>K35-K38-K39</f>
        <v>14662.241589999998</v>
      </c>
      <c r="L41" s="72">
        <f>L35-L38-L39</f>
        <v>56176.303609999995</v>
      </c>
      <c r="M41" s="71">
        <f>M35-M38-M39-M40</f>
        <v>15301</v>
      </c>
      <c r="N41" s="71">
        <f>N35-N38-N39-N40</f>
        <v>19767.540710000001</v>
      </c>
      <c r="O41" s="71">
        <f>O35-O38-O39-O40</f>
        <v>17071</v>
      </c>
      <c r="P41" s="71">
        <f>P35-P38-P39-P40</f>
        <v>17963</v>
      </c>
      <c r="Q41" s="72">
        <f>Q35-Q38-Q39-Q40-1</f>
        <v>70101.540710000001</v>
      </c>
      <c r="R41" s="73">
        <f t="shared" ref="R41:AI41" si="40">R35-R38-R39-R40</f>
        <v>20395</v>
      </c>
      <c r="S41" s="73">
        <f t="shared" si="40"/>
        <v>20654</v>
      </c>
      <c r="T41" s="73">
        <f t="shared" si="40"/>
        <v>18972</v>
      </c>
      <c r="U41" s="73">
        <f t="shared" si="40"/>
        <v>23653</v>
      </c>
      <c r="V41" s="45">
        <f t="shared" si="40"/>
        <v>83674</v>
      </c>
      <c r="W41" s="73">
        <f t="shared" si="40"/>
        <v>17062</v>
      </c>
      <c r="X41" s="73">
        <f t="shared" si="40"/>
        <v>17892</v>
      </c>
      <c r="Y41" s="73">
        <f t="shared" si="40"/>
        <v>17625</v>
      </c>
      <c r="Z41" s="73">
        <f t="shared" si="40"/>
        <v>20713</v>
      </c>
      <c r="AA41" s="45">
        <f t="shared" si="40"/>
        <v>73292</v>
      </c>
      <c r="AB41" s="73">
        <f t="shared" si="40"/>
        <v>18726</v>
      </c>
      <c r="AC41" s="73">
        <f t="shared" si="40"/>
        <v>18738</v>
      </c>
      <c r="AD41" s="73">
        <f t="shared" si="40"/>
        <v>21642</v>
      </c>
      <c r="AE41" s="73">
        <f t="shared" si="40"/>
        <v>23037</v>
      </c>
      <c r="AF41" s="45">
        <f t="shared" si="40"/>
        <v>82143</v>
      </c>
      <c r="AG41" s="73">
        <f t="shared" si="40"/>
        <v>21622</v>
      </c>
      <c r="AH41" s="73">
        <f t="shared" si="40"/>
        <v>19944</v>
      </c>
      <c r="AI41" s="73">
        <f t="shared" si="40"/>
        <v>20654</v>
      </c>
      <c r="AJ41" s="73">
        <f t="shared" ref="AJ41:AL41" si="41">AJ35-AJ38-AJ39-AJ40</f>
        <v>19459</v>
      </c>
      <c r="AK41" s="45">
        <f t="shared" si="41"/>
        <v>81679</v>
      </c>
      <c r="AL41" s="73">
        <f t="shared" si="41"/>
        <v>20939</v>
      </c>
      <c r="AM41" s="73">
        <f t="shared" ref="AM41:AN41" si="42">AM35-AM38-AM39-AM40</f>
        <v>20982</v>
      </c>
      <c r="AN41" s="73">
        <f t="shared" si="42"/>
        <v>21610</v>
      </c>
      <c r="AO41" s="73">
        <f t="shared" ref="AO41:AP41" si="43">AO35-AO38-AO39-AO40</f>
        <v>23146</v>
      </c>
      <c r="AP41" s="45">
        <f t="shared" si="43"/>
        <v>86677</v>
      </c>
      <c r="AQ41" s="73">
        <f t="shared" ref="AQ41" si="44">AQ35-AQ38-AQ39-AQ40</f>
        <v>21870</v>
      </c>
    </row>
    <row r="42" spans="2:43" ht="15" customHeight="1" outlineLevel="1">
      <c r="B42" s="48" t="s">
        <v>86</v>
      </c>
      <c r="G42" s="49">
        <f t="shared" ref="G42:AI42" si="45">G41/G$10</f>
        <v>0.38217406717784363</v>
      </c>
      <c r="H42" s="62">
        <f t="shared" si="45"/>
        <v>0.29625510618730883</v>
      </c>
      <c r="I42" s="62">
        <f t="shared" si="45"/>
        <v>0.28023386536574529</v>
      </c>
      <c r="J42" s="62">
        <f t="shared" si="45"/>
        <v>0.21185687403798986</v>
      </c>
      <c r="K42" s="62">
        <f t="shared" si="45"/>
        <v>0.24351837884072411</v>
      </c>
      <c r="L42" s="49">
        <f t="shared" si="45"/>
        <v>0.25522966097382566</v>
      </c>
      <c r="M42" s="62">
        <f t="shared" si="45"/>
        <v>0.24492964735637335</v>
      </c>
      <c r="N42" s="62">
        <f t="shared" si="45"/>
        <v>0.30499815944578168</v>
      </c>
      <c r="O42" s="62">
        <f t="shared" si="45"/>
        <v>0.2133315004811237</v>
      </c>
      <c r="P42" s="62">
        <f t="shared" si="45"/>
        <v>0.22936564686654068</v>
      </c>
      <c r="Q42" s="49">
        <f t="shared" si="45"/>
        <v>0.24543638649254254</v>
      </c>
      <c r="R42" s="62">
        <f t="shared" si="45"/>
        <v>0.24717916399025586</v>
      </c>
      <c r="S42" s="62">
        <f t="shared" si="45"/>
        <v>0.22912483498441366</v>
      </c>
      <c r="T42" s="62">
        <f t="shared" si="45"/>
        <v>0.18560513417533286</v>
      </c>
      <c r="U42" s="62">
        <f t="shared" si="45"/>
        <v>0.22377271738204937</v>
      </c>
      <c r="V42" s="49">
        <f t="shared" si="45"/>
        <v>0.21986378398831233</v>
      </c>
      <c r="W42" s="62">
        <f t="shared" si="45"/>
        <v>0.17158602934521355</v>
      </c>
      <c r="X42" s="62">
        <f t="shared" si="45"/>
        <v>0.17095193051853125</v>
      </c>
      <c r="Y42" s="62">
        <f t="shared" si="45"/>
        <v>0.14717794126243183</v>
      </c>
      <c r="Z42" s="62">
        <f t="shared" si="45"/>
        <v>0.17380323054331864</v>
      </c>
      <c r="AA42" s="49">
        <f t="shared" si="45"/>
        <v>0.1654349857570436</v>
      </c>
      <c r="AB42" s="62">
        <f t="shared" si="45"/>
        <v>0.15731111073774762</v>
      </c>
      <c r="AC42" s="62">
        <f t="shared" si="45"/>
        <v>0.14720716474192788</v>
      </c>
      <c r="AD42" s="62">
        <f t="shared" si="45"/>
        <v>0.15392165230007682</v>
      </c>
      <c r="AE42" s="62">
        <f t="shared" si="45"/>
        <v>0.16254718645263716</v>
      </c>
      <c r="AF42" s="49">
        <f t="shared" si="45"/>
        <v>0.15538052082919548</v>
      </c>
      <c r="AG42" s="62">
        <f t="shared" si="45"/>
        <v>0.15200748015719578</v>
      </c>
      <c r="AH42" s="62">
        <f t="shared" si="45"/>
        <v>0.13558215895417372</v>
      </c>
      <c r="AI42" s="62">
        <f t="shared" si="45"/>
        <v>0.1302146707436245</v>
      </c>
      <c r="AJ42" s="62">
        <f t="shared" ref="AJ42:AL42" si="46">AJ41/AJ$10</f>
        <v>0.13092594835358551</v>
      </c>
      <c r="AK42" s="49">
        <f t="shared" si="46"/>
        <v>0.13691137695844502</v>
      </c>
      <c r="AL42" s="62">
        <f t="shared" si="46"/>
        <v>0.13590663923307089</v>
      </c>
      <c r="AM42" s="62">
        <f t="shared" ref="AM42:AN42" si="47">AM41/AM$10</f>
        <v>0.1312433149226564</v>
      </c>
      <c r="AN42" s="62">
        <f t="shared" si="47"/>
        <v>0.12428897618321839</v>
      </c>
      <c r="AO42" s="62">
        <f t="shared" ref="AO42:AP42" si="48">AO41/AO$10</f>
        <v>0.13468565975374158</v>
      </c>
      <c r="AP42" s="49">
        <f t="shared" si="48"/>
        <v>0.13139627778510476</v>
      </c>
      <c r="AQ42" s="62">
        <f t="shared" ref="AQ42" si="49">AQ41/AQ$10</f>
        <v>0.1242889049277965</v>
      </c>
    </row>
    <row r="43" spans="2:43" ht="15" customHeight="1" outlineLevel="1">
      <c r="G43" s="52"/>
      <c r="L43" s="52"/>
      <c r="Q43" s="52"/>
      <c r="V43" s="52"/>
      <c r="AA43" s="52"/>
      <c r="AF43" s="52"/>
      <c r="AK43" s="52"/>
      <c r="AP43" s="52"/>
    </row>
    <row r="44" spans="2:43" ht="15" customHeight="1">
      <c r="B44" s="1" t="s">
        <v>228</v>
      </c>
      <c r="C44" s="75"/>
      <c r="D44" s="75"/>
      <c r="E44" s="75"/>
      <c r="F44" s="75"/>
      <c r="G44" s="76">
        <v>-131412</v>
      </c>
      <c r="H44" s="77">
        <v>-39819</v>
      </c>
      <c r="I44" s="77">
        <v>-38133</v>
      </c>
      <c r="J44" s="77">
        <v>-27689</v>
      </c>
      <c r="K44" s="77">
        <v>-27883</v>
      </c>
      <c r="L44" s="76">
        <f>SUM(H44:K44)</f>
        <v>-133524</v>
      </c>
      <c r="M44" s="77">
        <v>-29602</v>
      </c>
      <c r="N44" s="77">
        <v>-38199</v>
      </c>
      <c r="O44" s="77">
        <v>-48211</v>
      </c>
      <c r="P44" s="77">
        <v>-82134</v>
      </c>
      <c r="Q44" s="76">
        <f>SUM(M44:P44)</f>
        <v>-198146</v>
      </c>
      <c r="R44" s="77">
        <f>'Income Statement'!N22</f>
        <v>-48375</v>
      </c>
      <c r="S44" s="77">
        <f>'Income Statement'!O22</f>
        <v>-50273</v>
      </c>
      <c r="T44" s="77">
        <f>'Income Statement'!P22</f>
        <v>-41485</v>
      </c>
      <c r="U44" s="77">
        <f>'Income Statement'!Q22</f>
        <v>-40789</v>
      </c>
      <c r="V44" s="76">
        <f>SUM(R44:U44)</f>
        <v>-180922</v>
      </c>
      <c r="W44" s="77">
        <f>'Income Statement'!S22</f>
        <v>-26007</v>
      </c>
      <c r="X44" s="77">
        <f>'Income Statement'!T22</f>
        <v>-26852</v>
      </c>
      <c r="Y44" s="77">
        <f>'Income Statement'!U22</f>
        <v>-15781</v>
      </c>
      <c r="Z44" s="77">
        <f>'Income Statement'!V22</f>
        <v>-51908</v>
      </c>
      <c r="AA44" s="76">
        <f>SUM(W44:Z44)</f>
        <v>-120548</v>
      </c>
      <c r="AB44" s="77">
        <f>'Income Statement'!X22</f>
        <v>-17601</v>
      </c>
      <c r="AC44" s="77">
        <f>'Income Statement'!Y22</f>
        <v>-6182</v>
      </c>
      <c r="AD44" s="77">
        <f>'Income Statement'!Z22</f>
        <v>-13786</v>
      </c>
      <c r="AE44" s="77">
        <f>'Income Statement'!AA22</f>
        <v>-27969</v>
      </c>
      <c r="AF44" s="76">
        <f>SUM(AB44:AE44)</f>
        <v>-65538</v>
      </c>
      <c r="AG44" s="77">
        <f>'Income Statement'!AC22</f>
        <v>-25602</v>
      </c>
      <c r="AH44" s="77">
        <f>'Income Statement'!AD22</f>
        <v>-29122</v>
      </c>
      <c r="AI44" s="77">
        <f>'Income Statement'!AE22</f>
        <v>-23949</v>
      </c>
      <c r="AJ44" s="77">
        <f>'Income Statement'!AF22</f>
        <v>-47127</v>
      </c>
      <c r="AK44" s="76">
        <f>SUM(AG44:AJ44)</f>
        <v>-125800</v>
      </c>
      <c r="AL44" s="77">
        <f>'Income Statement'!AH22</f>
        <v>2270</v>
      </c>
      <c r="AM44" s="77">
        <f>'Income Statement'!AI22</f>
        <v>8208</v>
      </c>
      <c r="AN44" s="77">
        <f>'Income Statement'!AJ22</f>
        <v>15201</v>
      </c>
      <c r="AO44" s="77">
        <f>'Income Statement'!AK22</f>
        <v>-14275</v>
      </c>
      <c r="AP44" s="76">
        <f>SUM(AL44:AO44)</f>
        <v>11404</v>
      </c>
      <c r="AQ44" s="77">
        <f>'Income Statement'!AM22</f>
        <v>-5248</v>
      </c>
    </row>
    <row r="45" spans="2:43" ht="15" customHeight="1">
      <c r="B45" s="48" t="s">
        <v>0</v>
      </c>
      <c r="G45" s="49">
        <f t="shared" ref="G45:L45" si="50">G44/G10</f>
        <v>-0.75195696955825131</v>
      </c>
      <c r="H45" s="62">
        <f t="shared" si="50"/>
        <v>-0.85161580084265454</v>
      </c>
      <c r="I45" s="62">
        <f t="shared" si="50"/>
        <v>-0.70599670449706553</v>
      </c>
      <c r="J45" s="62">
        <f t="shared" si="50"/>
        <v>-0.46834458145159924</v>
      </c>
      <c r="K45" s="62">
        <f t="shared" si="50"/>
        <v>-0.46309583125726622</v>
      </c>
      <c r="L45" s="49">
        <f t="shared" si="50"/>
        <v>-0.60664876579388549</v>
      </c>
      <c r="M45" s="62">
        <f>M44/$P$10</f>
        <v>-0.37798151080239034</v>
      </c>
      <c r="N45" s="62">
        <f>N44/$P$10</f>
        <v>-0.48775473721844836</v>
      </c>
      <c r="O45" s="62">
        <f>O44/$P$10</f>
        <v>-0.61559579140916287</v>
      </c>
      <c r="P45" s="62">
        <f>P44/$P$10</f>
        <v>-1.0487512130343735</v>
      </c>
      <c r="Q45" s="49">
        <f>Q44/$Q$10</f>
        <v>-0.69373993417827884</v>
      </c>
      <c r="R45" s="62">
        <f t="shared" ref="R45:X45" si="51">R44/R10</f>
        <v>-0.58628546496830725</v>
      </c>
      <c r="S45" s="62">
        <f t="shared" si="51"/>
        <v>-0.55770276116836581</v>
      </c>
      <c r="T45" s="62">
        <f t="shared" si="51"/>
        <v>-0.40585225549566117</v>
      </c>
      <c r="U45" s="62">
        <f t="shared" si="51"/>
        <v>-0.38589038892725708</v>
      </c>
      <c r="V45" s="49">
        <f t="shared" si="51"/>
        <v>-0.4753949318394417</v>
      </c>
      <c r="W45" s="62">
        <f t="shared" si="51"/>
        <v>-0.26154248418596698</v>
      </c>
      <c r="X45" s="62">
        <f t="shared" si="51"/>
        <v>-0.25656166098164551</v>
      </c>
      <c r="Y45" s="62">
        <f t="shared" ref="Y45:AI45" si="52">Y44/Y10</f>
        <v>-0.13177957963474818</v>
      </c>
      <c r="Z45" s="62">
        <f t="shared" si="52"/>
        <v>-0.43556114956996012</v>
      </c>
      <c r="AA45" s="49">
        <f t="shared" si="52"/>
        <v>-0.27210141165529789</v>
      </c>
      <c r="AB45" s="62">
        <f t="shared" si="52"/>
        <v>-0.14786034711604698</v>
      </c>
      <c r="AC45" s="62">
        <f t="shared" si="52"/>
        <v>-4.8566266006756224E-2</v>
      </c>
      <c r="AD45" s="62">
        <f t="shared" si="52"/>
        <v>-9.8048419675115933E-2</v>
      </c>
      <c r="AE45" s="62">
        <f t="shared" si="52"/>
        <v>-0.19734697477509261</v>
      </c>
      <c r="AF45" s="49">
        <f t="shared" si="52"/>
        <v>-0.12397074095301869</v>
      </c>
      <c r="AG45" s="62">
        <f t="shared" si="52"/>
        <v>-0.17998776741210465</v>
      </c>
      <c r="AH45" s="62">
        <f t="shared" si="52"/>
        <v>-0.19797551308982386</v>
      </c>
      <c r="AI45" s="62">
        <f t="shared" si="52"/>
        <v>-0.15098824196954891</v>
      </c>
      <c r="AJ45" s="62">
        <f t="shared" ref="AJ45:AL45" si="53">AJ44/AJ10</f>
        <v>-0.31708449396471683</v>
      </c>
      <c r="AK45" s="49">
        <f t="shared" si="53"/>
        <v>-0.21086755740609436</v>
      </c>
      <c r="AL45" s="62">
        <f t="shared" si="53"/>
        <v>1.4733658295958305E-2</v>
      </c>
      <c r="AM45" s="62">
        <f t="shared" ref="AM45:AN45" si="54">AM44/AM10</f>
        <v>5.1341393998911619E-2</v>
      </c>
      <c r="AN45" s="62">
        <f t="shared" si="54"/>
        <v>8.7427891113424472E-2</v>
      </c>
      <c r="AO45" s="62">
        <f t="shared" ref="AO45:AP45" si="55">AO44/AO10</f>
        <v>-8.3065661150292111E-2</v>
      </c>
      <c r="AP45" s="49">
        <f t="shared" si="55"/>
        <v>1.7287667453434415E-2</v>
      </c>
      <c r="AQ45" s="62">
        <f t="shared" ref="AQ45" si="56">AQ44/AQ10</f>
        <v>-2.9824790720671058E-2</v>
      </c>
    </row>
    <row r="46" spans="2:43" ht="15" customHeight="1">
      <c r="B46" s="51" t="s">
        <v>1</v>
      </c>
      <c r="G46" s="52"/>
      <c r="L46" s="52"/>
      <c r="Q46" s="52"/>
      <c r="V46" s="52"/>
      <c r="AA46" s="52"/>
      <c r="AF46" s="52"/>
      <c r="AK46" s="52"/>
      <c r="AP46" s="52"/>
    </row>
    <row r="47" spans="2:43" ht="15" customHeight="1">
      <c r="B47" s="78" t="s">
        <v>27</v>
      </c>
      <c r="C47" s="46"/>
      <c r="D47" s="46"/>
      <c r="E47" s="46"/>
      <c r="F47" s="46"/>
      <c r="G47" s="47">
        <f t="shared" ref="G47:S47" si="57">G15</f>
        <v>18618</v>
      </c>
      <c r="H47" s="46">
        <f t="shared" si="57"/>
        <v>5959</v>
      </c>
      <c r="I47" s="46">
        <f t="shared" si="57"/>
        <v>6015</v>
      </c>
      <c r="J47" s="46">
        <f t="shared" si="57"/>
        <v>5965</v>
      </c>
      <c r="K47" s="46">
        <f t="shared" si="57"/>
        <v>5956</v>
      </c>
      <c r="L47" s="47">
        <f t="shared" si="57"/>
        <v>23895</v>
      </c>
      <c r="M47" s="46">
        <f t="shared" si="57"/>
        <v>5970</v>
      </c>
      <c r="N47" s="46">
        <f t="shared" si="57"/>
        <v>3548</v>
      </c>
      <c r="O47" s="46">
        <f t="shared" si="57"/>
        <v>3359</v>
      </c>
      <c r="P47" s="46">
        <f t="shared" si="57"/>
        <v>2981</v>
      </c>
      <c r="Q47" s="47">
        <f t="shared" si="57"/>
        <v>15858</v>
      </c>
      <c r="R47" s="46">
        <f t="shared" si="57"/>
        <v>3123</v>
      </c>
      <c r="S47" s="46">
        <f t="shared" si="57"/>
        <v>5369</v>
      </c>
      <c r="T47" s="46">
        <f>T15</f>
        <v>5369</v>
      </c>
      <c r="U47" s="46">
        <f>U15</f>
        <v>5181</v>
      </c>
      <c r="V47" s="226">
        <f>SUM(R47:U47)</f>
        <v>19042</v>
      </c>
      <c r="W47" s="46">
        <f>W15</f>
        <v>5306</v>
      </c>
      <c r="X47" s="46">
        <f>X15</f>
        <v>4350</v>
      </c>
      <c r="Y47" s="46">
        <f>Y15</f>
        <v>4213</v>
      </c>
      <c r="Z47" s="46">
        <f>Z15</f>
        <v>4177</v>
      </c>
      <c r="AA47" s="226">
        <f>SUM(W47:Z47)</f>
        <v>18046</v>
      </c>
      <c r="AB47" s="46">
        <f>AB15</f>
        <v>4645</v>
      </c>
      <c r="AC47" s="46">
        <f>AC15</f>
        <v>4612</v>
      </c>
      <c r="AD47" s="46">
        <f>AD15</f>
        <v>4647</v>
      </c>
      <c r="AE47" s="46">
        <f>AE15</f>
        <v>4807</v>
      </c>
      <c r="AF47" s="226">
        <f>SUM(AB47:AE47)</f>
        <v>18711</v>
      </c>
      <c r="AG47" s="46">
        <f>AG15</f>
        <v>4643</v>
      </c>
      <c r="AH47" s="46">
        <f>AH15</f>
        <v>4637</v>
      </c>
      <c r="AI47" s="46">
        <f>AI15</f>
        <v>4209</v>
      </c>
      <c r="AJ47" s="46">
        <f>AJ15</f>
        <v>3336</v>
      </c>
      <c r="AK47" s="226">
        <f>SUM(AG47:AJ47)</f>
        <v>16825</v>
      </c>
      <c r="AL47" s="46">
        <f>AL15</f>
        <v>3290</v>
      </c>
      <c r="AM47" s="46">
        <f>AM15</f>
        <v>1217</v>
      </c>
      <c r="AN47" s="46">
        <f>AN15</f>
        <v>1181</v>
      </c>
      <c r="AO47" s="46">
        <f>AO15</f>
        <v>3097</v>
      </c>
      <c r="AP47" s="226">
        <f>SUM(AL47:AO47)</f>
        <v>8785</v>
      </c>
      <c r="AQ47" s="46">
        <f>AQ15</f>
        <v>3846</v>
      </c>
    </row>
    <row r="48" spans="2:43" ht="15" customHeight="1">
      <c r="B48" s="78" t="s">
        <v>28</v>
      </c>
      <c r="G48" s="52">
        <v>39795</v>
      </c>
      <c r="H48" s="79">
        <v>12400</v>
      </c>
      <c r="I48" s="79">
        <v>13154</v>
      </c>
      <c r="J48" s="79">
        <v>13290</v>
      </c>
      <c r="K48" s="79">
        <v>14022</v>
      </c>
      <c r="L48" s="52">
        <f>SUM(H48:K48)</f>
        <v>52866</v>
      </c>
      <c r="M48" s="79">
        <v>17798</v>
      </c>
      <c r="N48" s="79">
        <v>17667</v>
      </c>
      <c r="O48" s="79">
        <v>26082</v>
      </c>
      <c r="P48" s="79">
        <f>P16+P24+P31+P38</f>
        <v>41175</v>
      </c>
      <c r="Q48" s="52">
        <f>SUM(M48:P48)</f>
        <v>102722</v>
      </c>
      <c r="R48" s="68">
        <f>R16+R24+R31+R38</f>
        <v>18630</v>
      </c>
      <c r="S48" s="80">
        <f>S16+S24+S31+S38</f>
        <v>23354</v>
      </c>
      <c r="T48" s="80">
        <f>T16+T24+T31+T38</f>
        <v>30295</v>
      </c>
      <c r="U48" s="80">
        <f>U16+U24+U31+U38</f>
        <v>17168</v>
      </c>
      <c r="V48" s="52">
        <f>SUM(R48:U48)</f>
        <v>89447</v>
      </c>
      <c r="W48" s="68">
        <f>W16+W24+W31+W38</f>
        <v>16485</v>
      </c>
      <c r="X48" s="80">
        <f>X16+X24+X31+X38</f>
        <v>24204</v>
      </c>
      <c r="Y48" s="80">
        <f>Y16+Y24+Y31+Y38</f>
        <v>23894</v>
      </c>
      <c r="Z48" s="80">
        <f>Z16+Z24+Z31+Z38</f>
        <v>47124</v>
      </c>
      <c r="AA48" s="52">
        <f>SUM(W48:Z48)</f>
        <v>111707</v>
      </c>
      <c r="AB48" s="68">
        <f>AB16+AB24+AB31+AB38</f>
        <v>18496</v>
      </c>
      <c r="AC48" s="68">
        <f>AC16+AC24+AC31+AC38</f>
        <v>19221</v>
      </c>
      <c r="AD48" s="68">
        <f>AD16+AD24+AD31+AD38</f>
        <v>23758</v>
      </c>
      <c r="AE48" s="80">
        <f>AE16+AE24+AE31+AE38</f>
        <v>25782</v>
      </c>
      <c r="AF48" s="52">
        <f>SUM(AB48:AE48)</f>
        <v>87257</v>
      </c>
      <c r="AG48" s="80">
        <f>AG16+AG24+AG31+AG38</f>
        <v>24225</v>
      </c>
      <c r="AH48" s="80">
        <f>AH16+AH24+AH31+AH38</f>
        <v>27293</v>
      </c>
      <c r="AI48" s="80">
        <f>AI16+AI24+AI31+AI38</f>
        <v>29624</v>
      </c>
      <c r="AJ48" s="80">
        <f>AJ16+AJ24+AJ31+AJ38</f>
        <v>44658</v>
      </c>
      <c r="AK48" s="52">
        <f>SUM(AG48:AJ48)</f>
        <v>125800</v>
      </c>
      <c r="AL48" s="80">
        <f>AL16+AL24+AL31+AL38</f>
        <v>13292</v>
      </c>
      <c r="AM48" s="80">
        <f>AM16+AM24+AM31+AM38</f>
        <v>15735</v>
      </c>
      <c r="AN48" s="80">
        <f>AN16+AN24+AN31+AN38</f>
        <v>17497</v>
      </c>
      <c r="AO48" s="80">
        <f>AO16+AO24+AO31+AO38</f>
        <v>24780</v>
      </c>
      <c r="AP48" s="52">
        <f>SUM(AL48:AO48)</f>
        <v>71304</v>
      </c>
      <c r="AQ48" s="80">
        <f>AQ16+AQ24+AQ31+AQ38</f>
        <v>27985</v>
      </c>
    </row>
    <row r="49" spans="2:43" ht="15" customHeight="1">
      <c r="B49" s="78" t="s">
        <v>88</v>
      </c>
      <c r="G49" s="246">
        <v>4672</v>
      </c>
      <c r="H49" s="79">
        <v>-3</v>
      </c>
      <c r="I49" s="79">
        <v>2833</v>
      </c>
      <c r="J49" s="79">
        <v>-788</v>
      </c>
      <c r="K49" s="79">
        <v>681</v>
      </c>
      <c r="L49" s="246">
        <f>SUM(H49:K49)</f>
        <v>2723</v>
      </c>
      <c r="M49" s="79">
        <v>1</v>
      </c>
      <c r="N49" s="79">
        <v>489</v>
      </c>
      <c r="O49" s="79">
        <v>5043</v>
      </c>
      <c r="P49" s="79">
        <v>14400</v>
      </c>
      <c r="Q49" s="246">
        <f>SUM(M49:P49)</f>
        <v>19933</v>
      </c>
      <c r="R49" s="68">
        <v>2276</v>
      </c>
      <c r="S49" s="68">
        <v>45</v>
      </c>
      <c r="T49" s="68">
        <v>233</v>
      </c>
      <c r="U49" s="68">
        <v>2447</v>
      </c>
      <c r="V49" s="52">
        <f>SUM(R49:U49)</f>
        <v>5001</v>
      </c>
      <c r="W49" s="68">
        <v>1995</v>
      </c>
      <c r="X49" s="68">
        <v>-619</v>
      </c>
      <c r="Y49" s="68">
        <v>-6</v>
      </c>
      <c r="Z49" s="68">
        <v>1345</v>
      </c>
      <c r="AA49" s="52">
        <f>SUM(W49:Z49)</f>
        <v>2715</v>
      </c>
      <c r="AB49" s="68">
        <f>'Income Statement'!X19</f>
        <v>1278</v>
      </c>
      <c r="AC49" s="68">
        <f>'Income Statement'!Y19</f>
        <v>18</v>
      </c>
      <c r="AD49" s="68">
        <f>'Income Statement'!Z19</f>
        <v>0</v>
      </c>
      <c r="AE49" s="68">
        <f>'Income Statement'!AA19</f>
        <v>183</v>
      </c>
      <c r="AF49" s="52">
        <f>SUM(AB49:AE49)</f>
        <v>1479</v>
      </c>
      <c r="AG49" s="68">
        <f>'Income Statement'!AC19</f>
        <v>739</v>
      </c>
      <c r="AH49" s="68">
        <f>'Income Statement'!AD19</f>
        <v>13111</v>
      </c>
      <c r="AI49" s="68">
        <f>'Income Statement'!AE19</f>
        <v>11743</v>
      </c>
      <c r="AJ49" s="68">
        <f>'Income Statement'!AF19</f>
        <v>9723</v>
      </c>
      <c r="AK49" s="52">
        <f>SUM(AG49:AJ49)</f>
        <v>35316</v>
      </c>
      <c r="AL49" s="68">
        <f>'Income Statement'!AH19</f>
        <v>116</v>
      </c>
      <c r="AM49" s="68">
        <f>'Income Statement'!AI19</f>
        <v>6574</v>
      </c>
      <c r="AN49" s="68">
        <f>'Income Statement'!AJ19</f>
        <v>2502</v>
      </c>
      <c r="AO49" s="68">
        <f>'Income Statement'!AK19</f>
        <v>2516</v>
      </c>
      <c r="AP49" s="52">
        <f>SUM(AL49:AO49)</f>
        <v>11708</v>
      </c>
      <c r="AQ49" s="68">
        <f>'Income Statement'!AM19</f>
        <v>206</v>
      </c>
    </row>
    <row r="50" spans="2:43" ht="15" customHeight="1">
      <c r="B50" s="78" t="s">
        <v>89</v>
      </c>
      <c r="G50" s="246">
        <v>8639.0499999999975</v>
      </c>
      <c r="H50" s="79">
        <v>7119</v>
      </c>
      <c r="I50" s="79">
        <v>5453</v>
      </c>
      <c r="J50" s="79">
        <v>5214.1000000000004</v>
      </c>
      <c r="K50" s="68">
        <v>0</v>
      </c>
      <c r="L50" s="246">
        <f>SUM(H50:K50)</f>
        <v>17786.099999999999</v>
      </c>
      <c r="M50" s="79">
        <v>0</v>
      </c>
      <c r="N50" s="79">
        <v>2122</v>
      </c>
      <c r="O50" s="79">
        <v>700</v>
      </c>
      <c r="P50" s="68">
        <f>P39</f>
        <v>-705</v>
      </c>
      <c r="Q50" s="246">
        <f>SUM(M50:P50)</f>
        <v>2117</v>
      </c>
      <c r="R50" s="68">
        <f>R39</f>
        <v>0</v>
      </c>
      <c r="S50" s="68">
        <f>S39</f>
        <v>0</v>
      </c>
      <c r="T50" s="68">
        <f>T39</f>
        <v>0</v>
      </c>
      <c r="U50" s="68">
        <f>U39</f>
        <v>0</v>
      </c>
      <c r="V50" s="52">
        <f>SUM(R50:U50)</f>
        <v>0</v>
      </c>
      <c r="W50" s="68">
        <f>W39</f>
        <v>3605</v>
      </c>
      <c r="X50" s="68">
        <f>X39</f>
        <v>258</v>
      </c>
      <c r="Y50" s="68">
        <f>Y39</f>
        <v>0</v>
      </c>
      <c r="Z50" s="68">
        <f>Z39</f>
        <v>0</v>
      </c>
      <c r="AA50" s="52">
        <f>SUM(W50:Z50)</f>
        <v>3863</v>
      </c>
      <c r="AB50" s="68">
        <f>AB39</f>
        <v>0</v>
      </c>
      <c r="AC50" s="68">
        <f>AC39</f>
        <v>0</v>
      </c>
      <c r="AD50" s="68">
        <f>AD39</f>
        <v>0</v>
      </c>
      <c r="AE50" s="68">
        <f>AE39</f>
        <v>0</v>
      </c>
      <c r="AF50" s="52">
        <f>SUM(AB50:AE50)</f>
        <v>0</v>
      </c>
      <c r="AG50" s="68">
        <f>AG39</f>
        <v>0</v>
      </c>
      <c r="AH50" s="68">
        <f>AH39</f>
        <v>1250</v>
      </c>
      <c r="AI50" s="68">
        <f>AI39</f>
        <v>4112</v>
      </c>
      <c r="AJ50" s="68">
        <f>AJ39</f>
        <v>3663</v>
      </c>
      <c r="AK50" s="52">
        <f>SUM(AG50:AJ50)</f>
        <v>9025</v>
      </c>
      <c r="AL50" s="68">
        <f>AL39</f>
        <v>1875</v>
      </c>
      <c r="AM50" s="68">
        <f>AM39</f>
        <v>0</v>
      </c>
      <c r="AN50" s="68">
        <f>AN39</f>
        <v>0</v>
      </c>
      <c r="AO50" s="68">
        <f>AO39</f>
        <v>0</v>
      </c>
      <c r="AP50" s="52">
        <f>SUM(AL50:AO50)</f>
        <v>1875</v>
      </c>
      <c r="AQ50" s="68">
        <f>AQ39</f>
        <v>0</v>
      </c>
    </row>
    <row r="51" spans="2:43" ht="15" customHeight="1">
      <c r="B51" s="247" t="s">
        <v>25</v>
      </c>
      <c r="C51" s="9"/>
      <c r="D51" s="9"/>
      <c r="E51" s="9"/>
      <c r="F51" s="9"/>
      <c r="G51" s="248">
        <v>0</v>
      </c>
      <c r="H51" s="58">
        <v>0</v>
      </c>
      <c r="I51" s="58">
        <v>0</v>
      </c>
      <c r="J51" s="58">
        <v>0</v>
      </c>
      <c r="K51" s="58">
        <v>0</v>
      </c>
      <c r="L51" s="248">
        <v>0</v>
      </c>
      <c r="M51" s="58">
        <v>0</v>
      </c>
      <c r="N51" s="58">
        <v>0</v>
      </c>
      <c r="O51" s="249">
        <v>1959</v>
      </c>
      <c r="P51" s="58">
        <f>P17+P40</f>
        <v>1853</v>
      </c>
      <c r="Q51" s="248">
        <f>SUM(M51:P51)</f>
        <v>3812</v>
      </c>
      <c r="R51" s="58">
        <f>R17+R40</f>
        <v>1906</v>
      </c>
      <c r="S51" s="58">
        <f>S17+S40</f>
        <v>1663</v>
      </c>
      <c r="T51" s="58">
        <f>T17+T40</f>
        <v>0</v>
      </c>
      <c r="U51" s="58">
        <f>U17+U40</f>
        <v>0</v>
      </c>
      <c r="V51" s="57">
        <f>SUM(R51:U51)</f>
        <v>3569</v>
      </c>
      <c r="W51" s="58">
        <f>W17+W40</f>
        <v>0</v>
      </c>
      <c r="X51" s="58">
        <f>X17+X40</f>
        <v>0</v>
      </c>
      <c r="Y51" s="58">
        <f>Y17+Y40</f>
        <v>0</v>
      </c>
      <c r="Z51" s="58">
        <f>Z17+Z40</f>
        <v>0</v>
      </c>
      <c r="AA51" s="57">
        <f>SUM(W51:Z51)</f>
        <v>0</v>
      </c>
      <c r="AB51" s="58">
        <f>AB17+AB40</f>
        <v>0</v>
      </c>
      <c r="AC51" s="58">
        <f>AC17+AC40</f>
        <v>0</v>
      </c>
      <c r="AD51" s="58">
        <f>AD17+AD40</f>
        <v>0</v>
      </c>
      <c r="AE51" s="58">
        <f>AE17+AE40</f>
        <v>0</v>
      </c>
      <c r="AF51" s="57">
        <f>SUM(AB51:AE51)</f>
        <v>0</v>
      </c>
      <c r="AG51" s="58">
        <f>AG17+AG40</f>
        <v>0</v>
      </c>
      <c r="AH51" s="58">
        <f>AH17+AH40</f>
        <v>0</v>
      </c>
      <c r="AI51" s="58">
        <f>AI17+AI40</f>
        <v>0</v>
      </c>
      <c r="AJ51" s="58">
        <f>AJ17+AJ40</f>
        <v>0</v>
      </c>
      <c r="AK51" s="57">
        <f>SUM(AG51:AJ51)</f>
        <v>0</v>
      </c>
      <c r="AL51" s="58">
        <f>AL17+AL40</f>
        <v>0</v>
      </c>
      <c r="AM51" s="58">
        <f>AM17+AM40</f>
        <v>0</v>
      </c>
      <c r="AN51" s="58">
        <f>AN17+AN40</f>
        <v>0</v>
      </c>
      <c r="AO51" s="58">
        <f>AO17+AO40</f>
        <v>0</v>
      </c>
      <c r="AP51" s="57">
        <f>SUM(AL51:AO51)</f>
        <v>0</v>
      </c>
      <c r="AQ51" s="58">
        <f>AQ17+AQ40</f>
        <v>0</v>
      </c>
    </row>
    <row r="52" spans="2:43" s="43" customFormat="1" ht="15" customHeight="1">
      <c r="B52" s="250" t="s">
        <v>192</v>
      </c>
      <c r="C52" s="71"/>
      <c r="D52" s="71"/>
      <c r="E52" s="71"/>
      <c r="F52" s="71"/>
      <c r="G52" s="251">
        <f t="shared" ref="G52:S52" si="58">G44+G47+G48+G49+G50+G51</f>
        <v>-59687.950000000004</v>
      </c>
      <c r="H52" s="73">
        <f t="shared" si="58"/>
        <v>-14344</v>
      </c>
      <c r="I52" s="73">
        <f t="shared" si="58"/>
        <v>-10678</v>
      </c>
      <c r="J52" s="73">
        <f t="shared" si="58"/>
        <v>-4007.8999999999996</v>
      </c>
      <c r="K52" s="73">
        <f t="shared" si="58"/>
        <v>-7224</v>
      </c>
      <c r="L52" s="251">
        <f t="shared" si="58"/>
        <v>-36253.9</v>
      </c>
      <c r="M52" s="73">
        <f t="shared" si="58"/>
        <v>-5833</v>
      </c>
      <c r="N52" s="73">
        <f t="shared" si="58"/>
        <v>-14373</v>
      </c>
      <c r="O52" s="73">
        <f t="shared" si="58"/>
        <v>-11068</v>
      </c>
      <c r="P52" s="73">
        <f t="shared" si="58"/>
        <v>-22430</v>
      </c>
      <c r="Q52" s="251">
        <f t="shared" si="58"/>
        <v>-53704</v>
      </c>
      <c r="R52" s="73">
        <f t="shared" si="58"/>
        <v>-22440</v>
      </c>
      <c r="S52" s="73">
        <f t="shared" si="58"/>
        <v>-19842</v>
      </c>
      <c r="T52" s="73">
        <f t="shared" ref="T52:AI52" si="59">T44+T47+T48+T49+T50+T51</f>
        <v>-5588</v>
      </c>
      <c r="U52" s="73">
        <f t="shared" si="59"/>
        <v>-15993</v>
      </c>
      <c r="V52" s="74">
        <f t="shared" si="59"/>
        <v>-63863</v>
      </c>
      <c r="W52" s="73">
        <f t="shared" si="59"/>
        <v>1384</v>
      </c>
      <c r="X52" s="73">
        <f t="shared" si="59"/>
        <v>1341</v>
      </c>
      <c r="Y52" s="73">
        <f t="shared" si="59"/>
        <v>12320</v>
      </c>
      <c r="Z52" s="73">
        <f t="shared" si="59"/>
        <v>738</v>
      </c>
      <c r="AA52" s="74">
        <f t="shared" si="59"/>
        <v>15783</v>
      </c>
      <c r="AB52" s="73">
        <f t="shared" si="59"/>
        <v>6818</v>
      </c>
      <c r="AC52" s="73">
        <f t="shared" si="59"/>
        <v>17669</v>
      </c>
      <c r="AD52" s="73">
        <f t="shared" si="59"/>
        <v>14619</v>
      </c>
      <c r="AE52" s="73">
        <f t="shared" si="59"/>
        <v>2803</v>
      </c>
      <c r="AF52" s="74">
        <f t="shared" si="59"/>
        <v>41909</v>
      </c>
      <c r="AG52" s="73">
        <f t="shared" si="59"/>
        <v>4005</v>
      </c>
      <c r="AH52" s="73">
        <f t="shared" si="59"/>
        <v>17169</v>
      </c>
      <c r="AI52" s="73">
        <f t="shared" si="59"/>
        <v>25739</v>
      </c>
      <c r="AJ52" s="73">
        <f t="shared" ref="AJ52:AL52" si="60">AJ44+AJ47+AJ48+AJ49+AJ50+AJ51</f>
        <v>14253</v>
      </c>
      <c r="AK52" s="74">
        <f t="shared" si="60"/>
        <v>61166</v>
      </c>
      <c r="AL52" s="73">
        <f t="shared" si="60"/>
        <v>20843</v>
      </c>
      <c r="AM52" s="73">
        <f t="shared" ref="AM52:AN52" si="61">AM44+AM47+AM48+AM49+AM50+AM51</f>
        <v>31734</v>
      </c>
      <c r="AN52" s="73">
        <f t="shared" si="61"/>
        <v>36381</v>
      </c>
      <c r="AO52" s="73">
        <f t="shared" ref="AO52:AP52" si="62">AO44+AO47+AO48+AO49+AO50+AO51</f>
        <v>16118</v>
      </c>
      <c r="AP52" s="74">
        <f t="shared" si="62"/>
        <v>105076</v>
      </c>
      <c r="AQ52" s="73">
        <f t="shared" ref="AQ52" si="63">AQ44+AQ47+AQ48+AQ49+AQ50+AQ51</f>
        <v>26789</v>
      </c>
    </row>
    <row r="53" spans="2:43" ht="15" customHeight="1">
      <c r="B53" s="48" t="s">
        <v>0</v>
      </c>
      <c r="C53" s="62"/>
      <c r="D53" s="62"/>
      <c r="E53" s="62"/>
      <c r="F53" s="62"/>
      <c r="G53" s="252">
        <f t="shared" ref="G53:AI53" si="64">G52/G$10</f>
        <v>-0.34154240100709549</v>
      </c>
      <c r="H53" s="62">
        <f t="shared" si="64"/>
        <v>-0.30677759479863975</v>
      </c>
      <c r="I53" s="62">
        <f t="shared" si="64"/>
        <v>-0.19769314794586487</v>
      </c>
      <c r="J53" s="62">
        <f t="shared" si="64"/>
        <v>-6.7791478493259574E-2</v>
      </c>
      <c r="K53" s="62">
        <f t="shared" si="64"/>
        <v>-0.11998006975585451</v>
      </c>
      <c r="L53" s="252">
        <f t="shared" si="64"/>
        <v>-0.16471483546190158</v>
      </c>
      <c r="M53" s="62">
        <f t="shared" si="64"/>
        <v>-9.3371324294472632E-2</v>
      </c>
      <c r="N53" s="62">
        <f t="shared" si="64"/>
        <v>-0.22176448805776708</v>
      </c>
      <c r="O53" s="62">
        <f t="shared" si="64"/>
        <v>-0.13831369265567789</v>
      </c>
      <c r="P53" s="62">
        <f t="shared" si="64"/>
        <v>-0.28640379998978499</v>
      </c>
      <c r="Q53" s="252">
        <f t="shared" si="64"/>
        <v>-0.18802604859603669</v>
      </c>
      <c r="R53" s="62">
        <f t="shared" si="64"/>
        <v>-0.27196373816824421</v>
      </c>
      <c r="S53" s="62">
        <f t="shared" si="64"/>
        <v>-0.22011692532975383</v>
      </c>
      <c r="T53" s="62">
        <f t="shared" si="64"/>
        <v>-5.4668010213565259E-2</v>
      </c>
      <c r="U53" s="62">
        <f t="shared" si="64"/>
        <v>-0.1513041503864675</v>
      </c>
      <c r="V53" s="49">
        <f t="shared" si="64"/>
        <v>-0.1678079312193225</v>
      </c>
      <c r="W53" s="62">
        <f t="shared" si="64"/>
        <v>1.3918360368876776E-2</v>
      </c>
      <c r="X53" s="62">
        <f t="shared" si="64"/>
        <v>1.2812795597213862E-2</v>
      </c>
      <c r="Y53" s="62">
        <f t="shared" si="64"/>
        <v>0.10287842475762611</v>
      </c>
      <c r="Z53" s="62">
        <f t="shared" si="64"/>
        <v>6.1925739458779105E-3</v>
      </c>
      <c r="AA53" s="49">
        <f t="shared" si="64"/>
        <v>3.5625448619268398E-2</v>
      </c>
      <c r="AB53" s="62">
        <f t="shared" si="64"/>
        <v>5.7275827886893262E-2</v>
      </c>
      <c r="AC53" s="62">
        <f t="shared" si="64"/>
        <v>0.13880901877602325</v>
      </c>
      <c r="AD53" s="62">
        <f t="shared" si="64"/>
        <v>0.10397285994708542</v>
      </c>
      <c r="AE53" s="62">
        <f t="shared" si="64"/>
        <v>1.9777738578232493E-2</v>
      </c>
      <c r="AF53" s="49">
        <f t="shared" si="64"/>
        <v>7.9274463404438042E-2</v>
      </c>
      <c r="AG53" s="62">
        <f t="shared" si="64"/>
        <v>2.815604282811808E-2</v>
      </c>
      <c r="AH53" s="62">
        <f t="shared" si="64"/>
        <v>0.11671731283013481</v>
      </c>
      <c r="AI53" s="62">
        <f t="shared" si="64"/>
        <v>0.16227342937301012</v>
      </c>
      <c r="AJ53" s="62">
        <f t="shared" ref="AJ53:AL53" si="65">AJ52/AJ$10</f>
        <v>9.5898429615275921E-2</v>
      </c>
      <c r="AK53" s="49">
        <f t="shared" si="65"/>
        <v>0.10252722588474697</v>
      </c>
      <c r="AL53" s="62">
        <f t="shared" si="65"/>
        <v>0.1352835417897176</v>
      </c>
      <c r="AM53" s="62">
        <f t="shared" ref="AM53:AN53" si="66">AM52/AM$10</f>
        <v>0.19849753864052894</v>
      </c>
      <c r="AN53" s="62">
        <f t="shared" si="66"/>
        <v>0.20924374097740253</v>
      </c>
      <c r="AO53" s="62">
        <f t="shared" ref="AO53:AP53" si="67">AO52/AO$10</f>
        <v>9.3790005353443659E-2</v>
      </c>
      <c r="AP53" s="49">
        <f t="shared" si="67"/>
        <v>0.15928787665179539</v>
      </c>
      <c r="AQ53" s="62">
        <f t="shared" ref="AQ53" si="68">AQ52/AQ$10</f>
        <v>0.15224396315092548</v>
      </c>
    </row>
    <row r="54" spans="2:43" ht="15" customHeight="1">
      <c r="G54" s="246"/>
      <c r="L54" s="246"/>
      <c r="Q54" s="246"/>
      <c r="V54" s="52"/>
      <c r="AA54" s="52"/>
      <c r="AF54" s="52"/>
      <c r="AK54" s="52"/>
      <c r="AP54" s="52"/>
    </row>
    <row r="55" spans="2:43" s="43" customFormat="1" ht="33" customHeight="1">
      <c r="B55" s="243" t="s">
        <v>202</v>
      </c>
      <c r="C55" s="71"/>
      <c r="D55" s="71"/>
      <c r="E55" s="71"/>
      <c r="F55" s="71"/>
      <c r="G55" s="81">
        <f>'Income Statement'!C27</f>
        <v>-130760</v>
      </c>
      <c r="H55" s="71">
        <f>'Income Statement'!D27</f>
        <v>-40399</v>
      </c>
      <c r="I55" s="71">
        <f>'Income Statement'!E27</f>
        <v>-37870</v>
      </c>
      <c r="J55" s="71">
        <f>'Income Statement'!F27</f>
        <v>-27257</v>
      </c>
      <c r="K55" s="71">
        <f>'Income Statement'!G27</f>
        <v>-27496</v>
      </c>
      <c r="L55" s="81">
        <f>SUM(H55:K55)</f>
        <v>-133022</v>
      </c>
      <c r="M55" s="71">
        <f>'Income Statement'!I27</f>
        <v>-29246</v>
      </c>
      <c r="N55" s="71">
        <f>'Income Statement'!J27</f>
        <v>-38480</v>
      </c>
      <c r="O55" s="71">
        <f>'Income Statement'!K27</f>
        <v>-37807</v>
      </c>
      <c r="P55" s="71">
        <f>'Income Statement'!L27</f>
        <v>-73823</v>
      </c>
      <c r="Q55" s="81">
        <f>SUM(M55:P55)</f>
        <v>-179356</v>
      </c>
      <c r="R55" s="71">
        <f>'Income Statement'!N27</f>
        <v>-42493</v>
      </c>
      <c r="S55" s="71">
        <f>'Income Statement'!O27</f>
        <v>-45493</v>
      </c>
      <c r="T55" s="71">
        <f>'Income Statement'!P27</f>
        <v>-38327</v>
      </c>
      <c r="U55" s="71">
        <f>'Income Statement'!Q27</f>
        <v>-39224</v>
      </c>
      <c r="V55" s="81">
        <f>SUM(R55:U55)</f>
        <v>-165537</v>
      </c>
      <c r="W55" s="71">
        <f>'Income Statement'!S27</f>
        <v>-25544</v>
      </c>
      <c r="X55" s="71">
        <f>'Income Statement'!T27</f>
        <v>-27077</v>
      </c>
      <c r="Y55" s="71">
        <f>'Income Statement'!U27</f>
        <v>-15867</v>
      </c>
      <c r="Z55" s="71">
        <f>'Income Statement'!V27</f>
        <v>-52312</v>
      </c>
      <c r="AA55" s="81">
        <f>SUM(W55:Z55)</f>
        <v>-120800</v>
      </c>
      <c r="AB55" s="71">
        <f>'Income Statement'!X27</f>
        <v>13000</v>
      </c>
      <c r="AC55" s="71">
        <f>'Income Statement'!Y27</f>
        <v>-6032</v>
      </c>
      <c r="AD55" s="71">
        <f>'Income Statement'!Z27</f>
        <v>-14027</v>
      </c>
      <c r="AE55" s="71">
        <f>'Income Statement'!AA27</f>
        <v>-28016</v>
      </c>
      <c r="AF55" s="81">
        <f>SUM(AB55:AE55)</f>
        <v>-35075</v>
      </c>
      <c r="AG55" s="71">
        <f>'Income Statement'!AC27</f>
        <v>-24903</v>
      </c>
      <c r="AH55" s="71">
        <f>'Income Statement'!AD27</f>
        <v>-26874</v>
      </c>
      <c r="AI55" s="71">
        <f>'Income Statement'!AE27</f>
        <v>-24685</v>
      </c>
      <c r="AJ55" s="71">
        <f>'Income Statement'!AF27</f>
        <v>-42392</v>
      </c>
      <c r="AK55" s="81">
        <f>SUM(AG55:AJ55)</f>
        <v>-118854</v>
      </c>
      <c r="AL55" s="71">
        <f>'Income Statement'!AH27</f>
        <v>7119</v>
      </c>
      <c r="AM55" s="71">
        <f>'Income Statement'!AI27</f>
        <v>14639</v>
      </c>
      <c r="AN55" s="71">
        <f>'Income Statement'!AJ27</f>
        <v>21808</v>
      </c>
      <c r="AO55" s="71">
        <f>'Income Statement'!AK27</f>
        <v>-9205</v>
      </c>
      <c r="AP55" s="81">
        <f>SUM(AL55:AO55)</f>
        <v>34361</v>
      </c>
      <c r="AQ55" s="71">
        <f>'Income Statement'!AM27</f>
        <v>-804</v>
      </c>
    </row>
    <row r="56" spans="2:43" ht="15" customHeight="1">
      <c r="G56" s="52"/>
      <c r="L56" s="52"/>
      <c r="Q56" s="52"/>
      <c r="V56" s="52"/>
      <c r="AA56" s="52"/>
      <c r="AF56" s="52"/>
      <c r="AK56" s="52"/>
      <c r="AP56" s="52"/>
    </row>
    <row r="57" spans="2:43" ht="15" customHeight="1">
      <c r="B57" s="51" t="s">
        <v>1</v>
      </c>
      <c r="G57" s="52"/>
      <c r="L57" s="52"/>
      <c r="Q57" s="52"/>
      <c r="V57" s="52"/>
      <c r="AA57" s="52"/>
      <c r="AF57" s="52"/>
      <c r="AK57" s="52"/>
      <c r="AP57" s="52"/>
    </row>
    <row r="58" spans="2:43" ht="15" customHeight="1">
      <c r="B58" s="78" t="s">
        <v>27</v>
      </c>
      <c r="C58" s="46"/>
      <c r="D58" s="46"/>
      <c r="E58" s="46"/>
      <c r="F58" s="46"/>
      <c r="G58" s="47">
        <v>18618.054930000002</v>
      </c>
      <c r="H58" s="46">
        <f t="shared" ref="H58:K62" si="69">H47</f>
        <v>5959</v>
      </c>
      <c r="I58" s="46">
        <f t="shared" si="69"/>
        <v>6015</v>
      </c>
      <c r="J58" s="46">
        <f t="shared" si="69"/>
        <v>5965</v>
      </c>
      <c r="K58" s="46">
        <f t="shared" si="69"/>
        <v>5956</v>
      </c>
      <c r="L58" s="47">
        <f t="shared" ref="L58:L63" si="70">SUM(H58:K58)</f>
        <v>23895</v>
      </c>
      <c r="M58" s="46">
        <f t="shared" ref="M58:P62" si="71">M47</f>
        <v>5970</v>
      </c>
      <c r="N58" s="46">
        <f t="shared" si="71"/>
        <v>3548</v>
      </c>
      <c r="O58" s="46">
        <f t="shared" si="71"/>
        <v>3359</v>
      </c>
      <c r="P58" s="46">
        <f t="shared" si="71"/>
        <v>2981</v>
      </c>
      <c r="Q58" s="47">
        <f t="shared" ref="Q58:Q63" si="72">SUM(M58:P58)</f>
        <v>15858</v>
      </c>
      <c r="R58" s="46">
        <f t="shared" ref="R58:S62" si="73">R47</f>
        <v>3123</v>
      </c>
      <c r="S58" s="46">
        <f t="shared" si="73"/>
        <v>5369</v>
      </c>
      <c r="T58" s="46">
        <f t="shared" ref="T58:U62" si="74">T47</f>
        <v>5369</v>
      </c>
      <c r="U58" s="46">
        <f t="shared" si="74"/>
        <v>5181</v>
      </c>
      <c r="V58" s="47">
        <f t="shared" ref="V58:V63" si="75">SUM(R58:U58)</f>
        <v>19042</v>
      </c>
      <c r="W58" s="46">
        <f t="shared" ref="W58:Z62" si="76">W47</f>
        <v>5306</v>
      </c>
      <c r="X58" s="46">
        <f t="shared" si="76"/>
        <v>4350</v>
      </c>
      <c r="Y58" s="46">
        <f t="shared" si="76"/>
        <v>4213</v>
      </c>
      <c r="Z58" s="46">
        <f t="shared" si="76"/>
        <v>4177</v>
      </c>
      <c r="AA58" s="47">
        <f t="shared" ref="AA58:AA63" si="77">SUM(W58:Z58)</f>
        <v>18046</v>
      </c>
      <c r="AB58" s="46">
        <f t="shared" ref="AB58:AE62" si="78">AB47</f>
        <v>4645</v>
      </c>
      <c r="AC58" s="46">
        <f t="shared" si="78"/>
        <v>4612</v>
      </c>
      <c r="AD58" s="46">
        <f t="shared" si="78"/>
        <v>4647</v>
      </c>
      <c r="AE58" s="46">
        <f t="shared" si="78"/>
        <v>4807</v>
      </c>
      <c r="AF58" s="47">
        <f t="shared" ref="AF58:AF63" si="79">SUM(AB58:AE58)</f>
        <v>18711</v>
      </c>
      <c r="AG58" s="46">
        <f t="shared" ref="AG58:AI62" si="80">AG47</f>
        <v>4643</v>
      </c>
      <c r="AH58" s="46">
        <f t="shared" si="80"/>
        <v>4637</v>
      </c>
      <c r="AI58" s="46">
        <f t="shared" si="80"/>
        <v>4209</v>
      </c>
      <c r="AJ58" s="46">
        <f t="shared" ref="AJ58" si="81">AJ47</f>
        <v>3336</v>
      </c>
      <c r="AK58" s="47">
        <f t="shared" ref="AK58:AK63" si="82">SUM(AG58:AJ58)</f>
        <v>16825</v>
      </c>
      <c r="AL58" s="46">
        <f t="shared" ref="AL58:AM58" si="83">AL47</f>
        <v>3290</v>
      </c>
      <c r="AM58" s="46">
        <f t="shared" si="83"/>
        <v>1217</v>
      </c>
      <c r="AN58" s="46">
        <f t="shared" ref="AN58:AO58" si="84">AN47</f>
        <v>1181</v>
      </c>
      <c r="AO58" s="46">
        <f t="shared" si="84"/>
        <v>3097</v>
      </c>
      <c r="AP58" s="47">
        <f t="shared" ref="AP58:AP63" si="85">SUM(AL58:AO58)</f>
        <v>8785</v>
      </c>
      <c r="AQ58" s="46">
        <f t="shared" ref="AQ58" si="86">AQ47</f>
        <v>3846</v>
      </c>
    </row>
    <row r="59" spans="2:43" ht="15" customHeight="1">
      <c r="B59" s="78" t="s">
        <v>28</v>
      </c>
      <c r="G59" s="52">
        <v>39795</v>
      </c>
      <c r="H59" s="79">
        <f t="shared" si="69"/>
        <v>12400</v>
      </c>
      <c r="I59" s="79">
        <f t="shared" si="69"/>
        <v>13154</v>
      </c>
      <c r="J59" s="79">
        <f t="shared" si="69"/>
        <v>13290</v>
      </c>
      <c r="K59" s="79">
        <f t="shared" si="69"/>
        <v>14022</v>
      </c>
      <c r="L59" s="52">
        <f t="shared" si="70"/>
        <v>52866</v>
      </c>
      <c r="M59" s="79">
        <f t="shared" si="71"/>
        <v>17798</v>
      </c>
      <c r="N59" s="79">
        <f t="shared" si="71"/>
        <v>17667</v>
      </c>
      <c r="O59" s="79">
        <f t="shared" si="71"/>
        <v>26082</v>
      </c>
      <c r="P59" s="79">
        <f t="shared" si="71"/>
        <v>41175</v>
      </c>
      <c r="Q59" s="52">
        <f t="shared" si="72"/>
        <v>102722</v>
      </c>
      <c r="R59" s="79">
        <f t="shared" si="73"/>
        <v>18630</v>
      </c>
      <c r="S59" s="68">
        <f t="shared" si="73"/>
        <v>23354</v>
      </c>
      <c r="T59" s="68">
        <f t="shared" si="74"/>
        <v>30295</v>
      </c>
      <c r="U59" s="68">
        <f t="shared" si="74"/>
        <v>17168</v>
      </c>
      <c r="V59" s="52">
        <f t="shared" si="75"/>
        <v>89447</v>
      </c>
      <c r="W59" s="79">
        <f t="shared" si="76"/>
        <v>16485</v>
      </c>
      <c r="X59" s="68">
        <f t="shared" si="76"/>
        <v>24204</v>
      </c>
      <c r="Y59" s="68">
        <f t="shared" si="76"/>
        <v>23894</v>
      </c>
      <c r="Z59" s="68">
        <f t="shared" si="76"/>
        <v>47124</v>
      </c>
      <c r="AA59" s="52">
        <f t="shared" si="77"/>
        <v>111707</v>
      </c>
      <c r="AB59" s="79">
        <f t="shared" si="78"/>
        <v>18496</v>
      </c>
      <c r="AC59" s="79">
        <f t="shared" si="78"/>
        <v>19221</v>
      </c>
      <c r="AD59" s="79">
        <f t="shared" si="78"/>
        <v>23758</v>
      </c>
      <c r="AE59" s="68">
        <f t="shared" si="78"/>
        <v>25782</v>
      </c>
      <c r="AF59" s="52">
        <f t="shared" si="79"/>
        <v>87257</v>
      </c>
      <c r="AG59" s="68">
        <f t="shared" si="80"/>
        <v>24225</v>
      </c>
      <c r="AH59" s="68">
        <f t="shared" si="80"/>
        <v>27293</v>
      </c>
      <c r="AI59" s="68">
        <f t="shared" si="80"/>
        <v>29624</v>
      </c>
      <c r="AJ59" s="68">
        <f t="shared" ref="AJ59" si="87">AJ48</f>
        <v>44658</v>
      </c>
      <c r="AK59" s="52">
        <f t="shared" si="82"/>
        <v>125800</v>
      </c>
      <c r="AL59" s="68">
        <f t="shared" ref="AL59:AM59" si="88">AL48</f>
        <v>13292</v>
      </c>
      <c r="AM59" s="68">
        <f t="shared" si="88"/>
        <v>15735</v>
      </c>
      <c r="AN59" s="68">
        <f t="shared" ref="AN59:AO59" si="89">AN48</f>
        <v>17497</v>
      </c>
      <c r="AO59" s="68">
        <f t="shared" si="89"/>
        <v>24780</v>
      </c>
      <c r="AP59" s="52">
        <f t="shared" si="85"/>
        <v>71304</v>
      </c>
      <c r="AQ59" s="68">
        <f t="shared" ref="AQ59" si="90">AQ48</f>
        <v>27985</v>
      </c>
    </row>
    <row r="60" spans="2:43" ht="15" customHeight="1">
      <c r="B60" s="78" t="s">
        <v>88</v>
      </c>
      <c r="G60" s="52">
        <v>4672</v>
      </c>
      <c r="H60" s="79">
        <f t="shared" si="69"/>
        <v>-3</v>
      </c>
      <c r="I60" s="79">
        <f t="shared" si="69"/>
        <v>2833</v>
      </c>
      <c r="J60" s="79">
        <f t="shared" si="69"/>
        <v>-788</v>
      </c>
      <c r="K60" s="79">
        <f t="shared" si="69"/>
        <v>681</v>
      </c>
      <c r="L60" s="52">
        <f t="shared" si="70"/>
        <v>2723</v>
      </c>
      <c r="M60" s="79">
        <f t="shared" si="71"/>
        <v>1</v>
      </c>
      <c r="N60" s="79">
        <f t="shared" si="71"/>
        <v>489</v>
      </c>
      <c r="O60" s="79">
        <f t="shared" si="71"/>
        <v>5043</v>
      </c>
      <c r="P60" s="79">
        <f t="shared" si="71"/>
        <v>14400</v>
      </c>
      <c r="Q60" s="52">
        <f t="shared" si="72"/>
        <v>19933</v>
      </c>
      <c r="R60" s="79">
        <f t="shared" si="73"/>
        <v>2276</v>
      </c>
      <c r="S60" s="68">
        <f t="shared" si="73"/>
        <v>45</v>
      </c>
      <c r="T60" s="68">
        <f t="shared" si="74"/>
        <v>233</v>
      </c>
      <c r="U60" s="68">
        <f t="shared" si="74"/>
        <v>2447</v>
      </c>
      <c r="V60" s="52">
        <f t="shared" si="75"/>
        <v>5001</v>
      </c>
      <c r="W60" s="79">
        <f t="shared" si="76"/>
        <v>1995</v>
      </c>
      <c r="X60" s="68">
        <f t="shared" si="76"/>
        <v>-619</v>
      </c>
      <c r="Y60" s="68">
        <f t="shared" si="76"/>
        <v>-6</v>
      </c>
      <c r="Z60" s="68">
        <f t="shared" si="76"/>
        <v>1345</v>
      </c>
      <c r="AA60" s="52">
        <f t="shared" si="77"/>
        <v>2715</v>
      </c>
      <c r="AB60" s="79">
        <f t="shared" si="78"/>
        <v>1278</v>
      </c>
      <c r="AC60" s="79">
        <f t="shared" si="78"/>
        <v>18</v>
      </c>
      <c r="AD60" s="240">
        <f t="shared" si="78"/>
        <v>0</v>
      </c>
      <c r="AE60" s="68">
        <f t="shared" si="78"/>
        <v>183</v>
      </c>
      <c r="AF60" s="52">
        <f t="shared" si="79"/>
        <v>1479</v>
      </c>
      <c r="AG60" s="68">
        <f t="shared" si="80"/>
        <v>739</v>
      </c>
      <c r="AH60" s="68">
        <f t="shared" si="80"/>
        <v>13111</v>
      </c>
      <c r="AI60" s="68">
        <f t="shared" si="80"/>
        <v>11743</v>
      </c>
      <c r="AJ60" s="68">
        <f t="shared" ref="AJ60" si="91">AJ49</f>
        <v>9723</v>
      </c>
      <c r="AK60" s="52">
        <f t="shared" si="82"/>
        <v>35316</v>
      </c>
      <c r="AL60" s="68">
        <f t="shared" ref="AL60:AM60" si="92">AL49</f>
        <v>116</v>
      </c>
      <c r="AM60" s="68">
        <f t="shared" si="92"/>
        <v>6574</v>
      </c>
      <c r="AN60" s="68">
        <f t="shared" ref="AN60:AO60" si="93">AN49</f>
        <v>2502</v>
      </c>
      <c r="AO60" s="68">
        <f t="shared" si="93"/>
        <v>2516</v>
      </c>
      <c r="AP60" s="52">
        <f t="shared" si="85"/>
        <v>11708</v>
      </c>
      <c r="AQ60" s="68">
        <f t="shared" ref="AQ60" si="94">AQ49</f>
        <v>206</v>
      </c>
    </row>
    <row r="61" spans="2:43" ht="15" customHeight="1">
      <c r="B61" s="78" t="s">
        <v>89</v>
      </c>
      <c r="G61" s="52">
        <v>8639.0499999999975</v>
      </c>
      <c r="H61" s="68">
        <f t="shared" si="69"/>
        <v>7119</v>
      </c>
      <c r="I61" s="68">
        <f t="shared" si="69"/>
        <v>5453</v>
      </c>
      <c r="J61" s="68">
        <f t="shared" si="69"/>
        <v>5214.1000000000004</v>
      </c>
      <c r="K61" s="79">
        <f t="shared" si="69"/>
        <v>0</v>
      </c>
      <c r="L61" s="52">
        <f t="shared" si="70"/>
        <v>17786.099999999999</v>
      </c>
      <c r="M61" s="68">
        <f t="shared" si="71"/>
        <v>0</v>
      </c>
      <c r="N61" s="68">
        <f t="shared" si="71"/>
        <v>2122</v>
      </c>
      <c r="O61" s="68">
        <f t="shared" si="71"/>
        <v>700</v>
      </c>
      <c r="P61" s="68">
        <f t="shared" si="71"/>
        <v>-705</v>
      </c>
      <c r="Q61" s="52">
        <f t="shared" si="72"/>
        <v>2117</v>
      </c>
      <c r="R61" s="68">
        <f t="shared" si="73"/>
        <v>0</v>
      </c>
      <c r="S61" s="68">
        <f t="shared" si="73"/>
        <v>0</v>
      </c>
      <c r="T61" s="68">
        <f t="shared" si="74"/>
        <v>0</v>
      </c>
      <c r="U61" s="68">
        <f t="shared" si="74"/>
        <v>0</v>
      </c>
      <c r="V61" s="52">
        <f t="shared" si="75"/>
        <v>0</v>
      </c>
      <c r="W61" s="68">
        <f t="shared" si="76"/>
        <v>3605</v>
      </c>
      <c r="X61" s="68">
        <f t="shared" si="76"/>
        <v>258</v>
      </c>
      <c r="Y61" s="68">
        <f t="shared" si="76"/>
        <v>0</v>
      </c>
      <c r="Z61" s="68">
        <f t="shared" si="76"/>
        <v>0</v>
      </c>
      <c r="AA61" s="52">
        <f t="shared" si="77"/>
        <v>3863</v>
      </c>
      <c r="AB61" s="68">
        <f t="shared" si="78"/>
        <v>0</v>
      </c>
      <c r="AC61" s="68">
        <f t="shared" si="78"/>
        <v>0</v>
      </c>
      <c r="AD61" s="68">
        <f t="shared" si="78"/>
        <v>0</v>
      </c>
      <c r="AE61" s="68">
        <f t="shared" si="78"/>
        <v>0</v>
      </c>
      <c r="AF61" s="52">
        <f t="shared" si="79"/>
        <v>0</v>
      </c>
      <c r="AG61" s="68">
        <f t="shared" si="80"/>
        <v>0</v>
      </c>
      <c r="AH61" s="68">
        <f t="shared" si="80"/>
        <v>1250</v>
      </c>
      <c r="AI61" s="68">
        <f t="shared" si="80"/>
        <v>4112</v>
      </c>
      <c r="AJ61" s="68">
        <f t="shared" ref="AJ61" si="95">AJ50</f>
        <v>3663</v>
      </c>
      <c r="AK61" s="52">
        <f t="shared" si="82"/>
        <v>9025</v>
      </c>
      <c r="AL61" s="68">
        <f t="shared" ref="AL61:AM61" si="96">AL50</f>
        <v>1875</v>
      </c>
      <c r="AM61" s="68">
        <f t="shared" si="96"/>
        <v>0</v>
      </c>
      <c r="AN61" s="68">
        <f t="shared" ref="AN61:AO61" si="97">AN50</f>
        <v>0</v>
      </c>
      <c r="AO61" s="68">
        <f t="shared" si="97"/>
        <v>0</v>
      </c>
      <c r="AP61" s="52">
        <f t="shared" si="85"/>
        <v>1875</v>
      </c>
      <c r="AQ61" s="68">
        <f t="shared" ref="AQ61" si="98">AQ50</f>
        <v>0</v>
      </c>
    </row>
    <row r="62" spans="2:43" ht="15" customHeight="1">
      <c r="B62" s="78" t="s">
        <v>25</v>
      </c>
      <c r="G62" s="52">
        <v>0</v>
      </c>
      <c r="H62" s="68">
        <f t="shared" si="69"/>
        <v>0</v>
      </c>
      <c r="I62" s="68">
        <f t="shared" si="69"/>
        <v>0</v>
      </c>
      <c r="J62" s="68">
        <f t="shared" si="69"/>
        <v>0</v>
      </c>
      <c r="K62" s="68">
        <v>0</v>
      </c>
      <c r="L62" s="52">
        <f t="shared" si="70"/>
        <v>0</v>
      </c>
      <c r="M62" s="68">
        <f t="shared" si="71"/>
        <v>0</v>
      </c>
      <c r="N62" s="68">
        <f t="shared" si="71"/>
        <v>0</v>
      </c>
      <c r="O62" s="68">
        <f t="shared" si="71"/>
        <v>1959</v>
      </c>
      <c r="P62" s="68">
        <f t="shared" si="71"/>
        <v>1853</v>
      </c>
      <c r="Q62" s="52">
        <f t="shared" si="72"/>
        <v>3812</v>
      </c>
      <c r="R62" s="68">
        <f t="shared" si="73"/>
        <v>1906</v>
      </c>
      <c r="S62" s="68">
        <f t="shared" si="73"/>
        <v>1663</v>
      </c>
      <c r="T62" s="68">
        <f t="shared" si="74"/>
        <v>0</v>
      </c>
      <c r="U62" s="68">
        <f t="shared" si="74"/>
        <v>0</v>
      </c>
      <c r="V62" s="52">
        <f t="shared" si="75"/>
        <v>3569</v>
      </c>
      <c r="W62" s="68">
        <f t="shared" si="76"/>
        <v>0</v>
      </c>
      <c r="X62" s="68">
        <f t="shared" si="76"/>
        <v>0</v>
      </c>
      <c r="Y62" s="68">
        <f t="shared" si="76"/>
        <v>0</v>
      </c>
      <c r="Z62" s="68">
        <f t="shared" si="76"/>
        <v>0</v>
      </c>
      <c r="AA62" s="52">
        <f t="shared" si="77"/>
        <v>0</v>
      </c>
      <c r="AB62" s="68">
        <f t="shared" si="78"/>
        <v>0</v>
      </c>
      <c r="AC62" s="68">
        <f t="shared" si="78"/>
        <v>0</v>
      </c>
      <c r="AD62" s="68">
        <f t="shared" si="78"/>
        <v>0</v>
      </c>
      <c r="AE62" s="68">
        <f t="shared" si="78"/>
        <v>0</v>
      </c>
      <c r="AF62" s="52">
        <f t="shared" si="79"/>
        <v>0</v>
      </c>
      <c r="AG62" s="68">
        <f t="shared" si="80"/>
        <v>0</v>
      </c>
      <c r="AH62" s="68">
        <f t="shared" si="80"/>
        <v>0</v>
      </c>
      <c r="AI62" s="68">
        <f t="shared" si="80"/>
        <v>0</v>
      </c>
      <c r="AJ62" s="68">
        <f t="shared" ref="AJ62" si="99">AJ51</f>
        <v>0</v>
      </c>
      <c r="AK62" s="52">
        <f t="shared" si="82"/>
        <v>0</v>
      </c>
      <c r="AL62" s="68">
        <f t="shared" ref="AL62:AM62" si="100">AL51</f>
        <v>0</v>
      </c>
      <c r="AM62" s="68">
        <f t="shared" si="100"/>
        <v>0</v>
      </c>
      <c r="AN62" s="68">
        <f t="shared" ref="AN62:AO62" si="101">AN51</f>
        <v>0</v>
      </c>
      <c r="AO62" s="68">
        <f t="shared" si="101"/>
        <v>0</v>
      </c>
      <c r="AP62" s="52">
        <f t="shared" si="85"/>
        <v>0</v>
      </c>
      <c r="AQ62" s="68">
        <f t="shared" ref="AQ62" si="102">AQ51</f>
        <v>0</v>
      </c>
    </row>
    <row r="63" spans="2:43" ht="15" customHeight="1">
      <c r="B63" s="78" t="s">
        <v>208</v>
      </c>
      <c r="G63" s="57">
        <v>0</v>
      </c>
      <c r="H63" s="58">
        <v>0</v>
      </c>
      <c r="I63" s="58">
        <v>0</v>
      </c>
      <c r="J63" s="58">
        <v>0</v>
      </c>
      <c r="K63" s="58">
        <v>0</v>
      </c>
      <c r="L63" s="57">
        <f t="shared" si="70"/>
        <v>0</v>
      </c>
      <c r="M63" s="58">
        <v>0</v>
      </c>
      <c r="N63" s="58">
        <v>0</v>
      </c>
      <c r="O63" s="58">
        <v>0</v>
      </c>
      <c r="P63" s="58">
        <v>0</v>
      </c>
      <c r="Q63" s="57">
        <f t="shared" si="72"/>
        <v>0</v>
      </c>
      <c r="R63" s="58">
        <v>0</v>
      </c>
      <c r="S63" s="58">
        <v>0</v>
      </c>
      <c r="T63" s="58">
        <v>0</v>
      </c>
      <c r="U63" s="58">
        <v>0</v>
      </c>
      <c r="V63" s="57">
        <f t="shared" si="75"/>
        <v>0</v>
      </c>
      <c r="W63" s="58">
        <v>0</v>
      </c>
      <c r="X63" s="58">
        <v>0</v>
      </c>
      <c r="Y63" s="58">
        <v>0</v>
      </c>
      <c r="Z63" s="58">
        <v>0</v>
      </c>
      <c r="AA63" s="57">
        <f t="shared" si="77"/>
        <v>0</v>
      </c>
      <c r="AB63" s="58">
        <v>-30052</v>
      </c>
      <c r="AC63" s="58">
        <v>0</v>
      </c>
      <c r="AD63" s="58">
        <v>-183</v>
      </c>
      <c r="AE63" s="58">
        <v>0</v>
      </c>
      <c r="AF63" s="57">
        <f t="shared" si="79"/>
        <v>-30235</v>
      </c>
      <c r="AG63" s="58">
        <v>0</v>
      </c>
      <c r="AH63" s="58">
        <v>0</v>
      </c>
      <c r="AI63" s="58">
        <v>0</v>
      </c>
      <c r="AJ63" s="58">
        <v>0</v>
      </c>
      <c r="AK63" s="57">
        <f t="shared" si="82"/>
        <v>0</v>
      </c>
      <c r="AL63" s="58">
        <v>0</v>
      </c>
      <c r="AM63" s="58">
        <v>0</v>
      </c>
      <c r="AN63" s="58">
        <v>0</v>
      </c>
      <c r="AO63" s="58">
        <v>0</v>
      </c>
      <c r="AP63" s="57">
        <f t="shared" si="85"/>
        <v>0</v>
      </c>
      <c r="AQ63" s="58">
        <v>0</v>
      </c>
    </row>
    <row r="64" spans="2:43" s="43" customFormat="1" ht="30" customHeight="1">
      <c r="B64" s="242" t="s">
        <v>194</v>
      </c>
      <c r="C64" s="71"/>
      <c r="D64" s="71"/>
      <c r="E64" s="71"/>
      <c r="F64" s="71"/>
      <c r="G64" s="72">
        <f t="shared" ref="G64:AC64" si="103">G55+SUM(G58:G63)</f>
        <v>-59035.895069999999</v>
      </c>
      <c r="H64" s="71">
        <f t="shared" si="103"/>
        <v>-14924</v>
      </c>
      <c r="I64" s="71">
        <f t="shared" si="103"/>
        <v>-10415</v>
      </c>
      <c r="J64" s="71">
        <f t="shared" si="103"/>
        <v>-3575.9000000000015</v>
      </c>
      <c r="K64" s="71">
        <f t="shared" si="103"/>
        <v>-6837</v>
      </c>
      <c r="L64" s="72">
        <f t="shared" si="103"/>
        <v>-35751.899999999994</v>
      </c>
      <c r="M64" s="71">
        <f t="shared" si="103"/>
        <v>-5477</v>
      </c>
      <c r="N64" s="71">
        <f t="shared" si="103"/>
        <v>-14654</v>
      </c>
      <c r="O64" s="71">
        <f t="shared" si="103"/>
        <v>-664</v>
      </c>
      <c r="P64" s="71">
        <f t="shared" si="103"/>
        <v>-14119</v>
      </c>
      <c r="Q64" s="72">
        <f t="shared" si="103"/>
        <v>-34914</v>
      </c>
      <c r="R64" s="71">
        <f t="shared" si="103"/>
        <v>-16558</v>
      </c>
      <c r="S64" s="71">
        <f t="shared" si="103"/>
        <v>-15062</v>
      </c>
      <c r="T64" s="71">
        <f t="shared" si="103"/>
        <v>-2430</v>
      </c>
      <c r="U64" s="71">
        <f t="shared" si="103"/>
        <v>-14428</v>
      </c>
      <c r="V64" s="72">
        <f t="shared" si="103"/>
        <v>-48478</v>
      </c>
      <c r="W64" s="71">
        <f t="shared" si="103"/>
        <v>1847</v>
      </c>
      <c r="X64" s="71">
        <f t="shared" si="103"/>
        <v>1116</v>
      </c>
      <c r="Y64" s="71">
        <f t="shared" si="103"/>
        <v>12234</v>
      </c>
      <c r="Z64" s="71">
        <f t="shared" si="103"/>
        <v>334</v>
      </c>
      <c r="AA64" s="72">
        <f t="shared" si="103"/>
        <v>15531</v>
      </c>
      <c r="AB64" s="71">
        <f t="shared" si="103"/>
        <v>7367</v>
      </c>
      <c r="AC64" s="71">
        <f t="shared" si="103"/>
        <v>17819</v>
      </c>
      <c r="AD64" s="71">
        <f t="shared" ref="AD64:AI64" si="104">AD55+SUM(AD58:AD63)</f>
        <v>14195</v>
      </c>
      <c r="AE64" s="71">
        <f t="shared" si="104"/>
        <v>2756</v>
      </c>
      <c r="AF64" s="72">
        <f t="shared" si="104"/>
        <v>42137</v>
      </c>
      <c r="AG64" s="71">
        <f t="shared" si="104"/>
        <v>4704</v>
      </c>
      <c r="AH64" s="71">
        <f t="shared" si="104"/>
        <v>19417</v>
      </c>
      <c r="AI64" s="71">
        <f t="shared" si="104"/>
        <v>25003</v>
      </c>
      <c r="AJ64" s="71">
        <f t="shared" ref="AJ64:AK64" si="105">AJ55+SUM(AJ58:AJ63)</f>
        <v>18988</v>
      </c>
      <c r="AK64" s="72">
        <f t="shared" si="105"/>
        <v>68112</v>
      </c>
      <c r="AL64" s="71">
        <f t="shared" ref="AL64:AM64" si="106">AL55+SUM(AL58:AL63)</f>
        <v>25692</v>
      </c>
      <c r="AM64" s="71">
        <f t="shared" si="106"/>
        <v>38165</v>
      </c>
      <c r="AN64" s="71">
        <f t="shared" ref="AN64:AP64" si="107">AN55+SUM(AN58:AN63)</f>
        <v>42988</v>
      </c>
      <c r="AO64" s="71">
        <f t="shared" si="107"/>
        <v>21188</v>
      </c>
      <c r="AP64" s="72">
        <f t="shared" si="107"/>
        <v>128033</v>
      </c>
      <c r="AQ64" s="71">
        <f t="shared" ref="AQ64" si="108">AQ55+SUM(AQ58:AQ63)</f>
        <v>31233</v>
      </c>
    </row>
    <row r="65" spans="2:43" ht="15" customHeight="1">
      <c r="B65" s="48" t="s">
        <v>0</v>
      </c>
      <c r="G65" s="49">
        <f t="shared" ref="G65:AI65" si="109">G64/G$10</f>
        <v>-0.33781125583657584</v>
      </c>
      <c r="H65" s="62">
        <f t="shared" si="109"/>
        <v>-0.31918215454370469</v>
      </c>
      <c r="I65" s="62">
        <f t="shared" si="109"/>
        <v>-0.19282394978986539</v>
      </c>
      <c r="J65" s="62">
        <f t="shared" si="109"/>
        <v>-6.0484430236295079E-2</v>
      </c>
      <c r="K65" s="62">
        <f t="shared" si="109"/>
        <v>-0.11355256601893374</v>
      </c>
      <c r="L65" s="49">
        <f t="shared" si="109"/>
        <v>-0.16243406436136135</v>
      </c>
      <c r="M65" s="62">
        <f t="shared" si="109"/>
        <v>-8.7672680123577346E-2</v>
      </c>
      <c r="N65" s="62">
        <f t="shared" si="109"/>
        <v>-0.22610010491884219</v>
      </c>
      <c r="O65" s="62">
        <f t="shared" si="109"/>
        <v>-8.2978218217717847E-3</v>
      </c>
      <c r="P65" s="62">
        <f t="shared" si="109"/>
        <v>-0.1802824454772971</v>
      </c>
      <c r="Q65" s="49">
        <f t="shared" si="109"/>
        <v>-0.12223933898186401</v>
      </c>
      <c r="R65" s="62">
        <f t="shared" si="109"/>
        <v>-0.20067627346656811</v>
      </c>
      <c r="S65" s="62">
        <f t="shared" si="109"/>
        <v>-0.16709006800306181</v>
      </c>
      <c r="T65" s="62">
        <f t="shared" si="109"/>
        <v>-2.3772953618282675E-2</v>
      </c>
      <c r="U65" s="62">
        <f t="shared" si="109"/>
        <v>-0.13649823558906726</v>
      </c>
      <c r="V65" s="49">
        <f t="shared" si="109"/>
        <v>-0.12738194086795665</v>
      </c>
      <c r="W65" s="62">
        <f t="shared" si="109"/>
        <v>1.8574574856441768E-2</v>
      </c>
      <c r="X65" s="62">
        <f t="shared" si="109"/>
        <v>1.0662997678218248E-2</v>
      </c>
      <c r="Y65" s="62">
        <f t="shared" si="109"/>
        <v>0.10216027990948034</v>
      </c>
      <c r="Z65" s="62">
        <f t="shared" si="109"/>
        <v>2.802601216698133E-3</v>
      </c>
      <c r="AA65" s="49">
        <f t="shared" si="109"/>
        <v>3.5056633245001419E-2</v>
      </c>
      <c r="AB65" s="62">
        <f t="shared" si="109"/>
        <v>6.1887800534283173E-2</v>
      </c>
      <c r="AC65" s="62">
        <f t="shared" si="109"/>
        <v>0.1399874302773195</v>
      </c>
      <c r="AD65" s="62">
        <f t="shared" si="109"/>
        <v>0.10095729851213336</v>
      </c>
      <c r="AE65" s="62">
        <f t="shared" si="109"/>
        <v>1.9446110425119068E-2</v>
      </c>
      <c r="AF65" s="49">
        <f t="shared" si="109"/>
        <v>7.9705744934806505E-2</v>
      </c>
      <c r="AG65" s="62">
        <f t="shared" si="109"/>
        <v>3.3070168655048054E-2</v>
      </c>
      <c r="AH65" s="62">
        <f t="shared" si="109"/>
        <v>0.13199953772629316</v>
      </c>
      <c r="AI65" s="62">
        <f t="shared" si="109"/>
        <v>0.15763326293225735</v>
      </c>
      <c r="AJ65" s="62">
        <f t="shared" ref="AJ65:AL65" si="110">AJ64/AJ$10</f>
        <v>0.12775692005436465</v>
      </c>
      <c r="AK65" s="49">
        <f t="shared" si="110"/>
        <v>0.11417019928492766</v>
      </c>
      <c r="AL65" s="62">
        <f t="shared" si="110"/>
        <v>0.16675645327742764</v>
      </c>
      <c r="AM65" s="62">
        <f t="shared" ref="AM65:AN65" si="111">AM64/AM$10</f>
        <v>0.23872372100005629</v>
      </c>
      <c r="AN65" s="62">
        <f t="shared" si="111"/>
        <v>0.24724361444535828</v>
      </c>
      <c r="AO65" s="62">
        <f t="shared" ref="AO65:AP65" si="112">AO64/AO$10</f>
        <v>0.12329213509298699</v>
      </c>
      <c r="AP65" s="49">
        <f t="shared" si="112"/>
        <v>0.19408908515131257</v>
      </c>
      <c r="AQ65" s="62">
        <f t="shared" ref="AQ65" si="113">AQ64/AQ$10</f>
        <v>0.17749955956149374</v>
      </c>
    </row>
    <row r="66" spans="2:43" ht="15" customHeight="1">
      <c r="G66" s="82"/>
      <c r="L66" s="82"/>
      <c r="Q66" s="82"/>
      <c r="V66" s="82"/>
      <c r="AA66" s="82"/>
      <c r="AF66" s="82"/>
      <c r="AK66" s="82"/>
      <c r="AP66" s="82"/>
    </row>
    <row r="67" spans="2:43" ht="15" customHeight="1">
      <c r="B67" s="14" t="s">
        <v>177</v>
      </c>
    </row>
    <row r="68" spans="2:43" ht="15" customHeight="1">
      <c r="L68" s="75"/>
    </row>
    <row r="69" spans="2:43" ht="15" customHeight="1">
      <c r="L69" s="75"/>
    </row>
    <row r="78" spans="2:43" ht="15" customHeight="1">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row>
  </sheetData>
  <hyperlinks>
    <hyperlink ref="G5" location="Cover!A1" display="Back to Main" xr:uid="{79D79024-C84D-44CF-BB95-ABE8C5813435}"/>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AM58"/>
  <sheetViews>
    <sheetView showGridLines="0" view="pageBreakPreview" zoomScale="80" zoomScaleNormal="80" zoomScaleSheetLayoutView="80" workbookViewId="0">
      <pane xSplit="2" ySplit="8" topLeftCell="D9" activePane="bottomRight" state="frozen"/>
      <selection pane="topRight"/>
      <selection pane="bottomLeft"/>
      <selection pane="bottomRight" activeCell="AM14" sqref="AM14"/>
    </sheetView>
  </sheetViews>
  <sheetFormatPr defaultColWidth="9.140625" defaultRowHeight="15" customHeight="1" outlineLevelRow="1" outlineLevelCol="1"/>
  <cols>
    <col min="1" max="1" width="5.42578125" style="1" customWidth="1"/>
    <col min="2" max="2" width="51.140625" style="1" customWidth="1"/>
    <col min="3" max="3" width="11.140625" style="1" hidden="1" customWidth="1" outlineLevel="1"/>
    <col min="4" max="4" width="10.42578125" style="1" hidden="1" customWidth="1" outlineLevel="1" collapsed="1"/>
    <col min="5" max="12" width="10.42578125" style="1" hidden="1" customWidth="1" outlineLevel="1"/>
    <col min="13" max="13" width="11.42578125" style="1" hidden="1" customWidth="1" outlineLevel="1"/>
    <col min="14" max="17" width="10.42578125" style="1" hidden="1" customWidth="1" outlineLevel="1"/>
    <col min="18" max="18" width="11.42578125" style="1" customWidth="1" collapsed="1"/>
    <col min="19" max="22" width="10.42578125" style="1" hidden="1" customWidth="1" outlineLevel="1"/>
    <col min="23" max="23" width="11.42578125" style="1" customWidth="1" collapsed="1"/>
    <col min="24" max="27" width="10.42578125" style="1" hidden="1" customWidth="1" outlineLevel="1"/>
    <col min="28" max="28" width="11.42578125" style="1" customWidth="1" collapsed="1"/>
    <col min="29" max="32" width="10.42578125" style="1" customWidth="1"/>
    <col min="33" max="33" width="11.42578125" style="1" customWidth="1"/>
    <col min="34" max="37" width="10.42578125" style="1" customWidth="1"/>
    <col min="38" max="38" width="11.42578125" style="1" customWidth="1"/>
    <col min="39" max="39" width="10.42578125" style="1" customWidth="1"/>
    <col min="40" max="16384" width="9.140625" style="1"/>
  </cols>
  <sheetData>
    <row r="4" spans="2:39" ht="15" customHeight="1">
      <c r="B4" s="5"/>
      <c r="C4" s="6" t="s">
        <v>45</v>
      </c>
    </row>
    <row r="5" spans="2:39"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row>
    <row r="6" spans="2:39" ht="15" customHeight="1">
      <c r="B6" s="1" t="s">
        <v>21</v>
      </c>
    </row>
    <row r="8" spans="2:39" ht="15" customHeight="1">
      <c r="C8" s="41" t="s">
        <v>114</v>
      </c>
      <c r="D8" s="40" t="s">
        <v>74</v>
      </c>
      <c r="E8" s="40" t="s">
        <v>75</v>
      </c>
      <c r="F8" s="40" t="s">
        <v>76</v>
      </c>
      <c r="G8" s="40" t="s">
        <v>77</v>
      </c>
      <c r="H8" s="41" t="s">
        <v>43</v>
      </c>
      <c r="I8" s="40" t="s">
        <v>78</v>
      </c>
      <c r="J8" s="40" t="s">
        <v>79</v>
      </c>
      <c r="K8" s="40" t="s">
        <v>80</v>
      </c>
      <c r="L8" s="40" t="s">
        <v>81</v>
      </c>
      <c r="M8" s="41" t="s">
        <v>82</v>
      </c>
      <c r="N8" s="40" t="s">
        <v>147</v>
      </c>
      <c r="O8" s="40" t="s">
        <v>146</v>
      </c>
      <c r="P8" s="40" t="s">
        <v>185</v>
      </c>
      <c r="Q8" s="40" t="s">
        <v>186</v>
      </c>
      <c r="R8" s="41" t="s">
        <v>187</v>
      </c>
      <c r="S8" s="40" t="s">
        <v>189</v>
      </c>
      <c r="T8" s="40" t="s">
        <v>190</v>
      </c>
      <c r="U8" s="40" t="s">
        <v>195</v>
      </c>
      <c r="V8" s="40" t="s">
        <v>200</v>
      </c>
      <c r="W8" s="41" t="s">
        <v>199</v>
      </c>
      <c r="X8" s="40" t="s">
        <v>201</v>
      </c>
      <c r="Y8" s="40" t="s">
        <v>209</v>
      </c>
      <c r="Z8" s="40" t="s">
        <v>213</v>
      </c>
      <c r="AA8" s="40" t="s">
        <v>215</v>
      </c>
      <c r="AB8" s="41" t="s">
        <v>214</v>
      </c>
      <c r="AC8" s="40" t="s">
        <v>216</v>
      </c>
      <c r="AD8" s="40" t="s">
        <v>217</v>
      </c>
      <c r="AE8" s="40" t="s">
        <v>219</v>
      </c>
      <c r="AF8" s="40" t="s">
        <v>223</v>
      </c>
      <c r="AG8" s="41" t="s">
        <v>224</v>
      </c>
      <c r="AH8" s="40" t="s">
        <v>227</v>
      </c>
      <c r="AI8" s="40" t="s">
        <v>229</v>
      </c>
      <c r="AJ8" s="40" t="s">
        <v>231</v>
      </c>
      <c r="AK8" s="40" t="s">
        <v>232</v>
      </c>
      <c r="AL8" s="41" t="s">
        <v>233</v>
      </c>
      <c r="AM8" s="40" t="s">
        <v>235</v>
      </c>
    </row>
    <row r="9" spans="2:39" ht="15" customHeight="1">
      <c r="C9" s="42"/>
      <c r="H9" s="42"/>
      <c r="M9" s="42"/>
      <c r="R9" s="42"/>
      <c r="W9" s="42"/>
      <c r="AB9" s="42"/>
      <c r="AG9" s="42"/>
      <c r="AL9" s="42"/>
    </row>
    <row r="10" spans="2:39" s="39" customFormat="1" ht="15" customHeight="1">
      <c r="B10" s="39" t="s">
        <v>143</v>
      </c>
      <c r="C10" s="47">
        <f>'Income Statement'!C31</f>
        <v>-85576</v>
      </c>
      <c r="D10" s="111">
        <f>'Income Statement'!D31</f>
        <v>-26215</v>
      </c>
      <c r="E10" s="111">
        <f>'Income Statement'!E31</f>
        <v>-25191</v>
      </c>
      <c r="F10" s="111">
        <f>'Income Statement'!F31</f>
        <v>3117</v>
      </c>
      <c r="G10" s="111">
        <f>'Income Statement'!G31</f>
        <v>-19010</v>
      </c>
      <c r="H10" s="47">
        <f>SUM(D10:G10)</f>
        <v>-67299</v>
      </c>
      <c r="I10" s="111">
        <f>'Income Statement'!I31</f>
        <v>-27818</v>
      </c>
      <c r="J10" s="111">
        <f>'Income Statement'!J31</f>
        <v>-41180</v>
      </c>
      <c r="K10" s="111">
        <f>'Income Statement'!K31</f>
        <v>-15261</v>
      </c>
      <c r="L10" s="111">
        <f>'Income Statement'!L31</f>
        <v>-49688</v>
      </c>
      <c r="M10" s="112">
        <f>SUM(I10:L10)</f>
        <v>-133947</v>
      </c>
      <c r="N10" s="111">
        <f>'Income Statement'!N31</f>
        <v>-42140</v>
      </c>
      <c r="O10" s="111">
        <f>'Income Statement'!O31</f>
        <v>-40202</v>
      </c>
      <c r="P10" s="111">
        <f>'Income Statement'!P31</f>
        <v>-38040</v>
      </c>
      <c r="Q10" s="111">
        <f>'Income Statement'!Q31</f>
        <v>-4879</v>
      </c>
      <c r="R10" s="112">
        <f>SUM(N10:Q10)</f>
        <v>-125261</v>
      </c>
      <c r="S10" s="111">
        <f>'Income Statement'!S31</f>
        <v>-21728</v>
      </c>
      <c r="T10" s="111">
        <f>'Income Statement'!T31</f>
        <v>-23968</v>
      </c>
      <c r="U10" s="111">
        <f>'Income Statement'!U31</f>
        <v>-11725</v>
      </c>
      <c r="V10" s="111">
        <f>'Income Statement'!V31</f>
        <v>-32847</v>
      </c>
      <c r="W10" s="112">
        <f>SUM(S10:V10)</f>
        <v>-90268</v>
      </c>
      <c r="X10" s="111">
        <f>'Income Statement'!X31</f>
        <v>17365</v>
      </c>
      <c r="Y10" s="111">
        <f>'Income Statement'!Y31</f>
        <v>-6431</v>
      </c>
      <c r="Z10" s="111">
        <f>'Income Statement'!Z31</f>
        <v>-15375</v>
      </c>
      <c r="AA10" s="111">
        <f>'Income Statement'!AA31</f>
        <v>-29392</v>
      </c>
      <c r="AB10" s="112">
        <f>SUM(X10:AA10)</f>
        <v>-33833</v>
      </c>
      <c r="AC10" s="111">
        <f>'Income Statement'!AC31</f>
        <v>-27218</v>
      </c>
      <c r="AD10" s="111">
        <f>'Income Statement'!AD31</f>
        <v>-30436</v>
      </c>
      <c r="AE10" s="111">
        <f>'Income Statement'!AE31</f>
        <v>-30520</v>
      </c>
      <c r="AF10" s="111">
        <f>'Income Statement'!AF31</f>
        <v>-35932</v>
      </c>
      <c r="AG10" s="112">
        <f>SUM(AC10:AF10)</f>
        <v>-124106</v>
      </c>
      <c r="AH10" s="111">
        <f>'Income Statement'!AH31</f>
        <v>-1586</v>
      </c>
      <c r="AI10" s="111">
        <f>'Income Statement'!AI31</f>
        <v>4476</v>
      </c>
      <c r="AJ10" s="111">
        <f>'Income Statement'!AJ31</f>
        <v>13379</v>
      </c>
      <c r="AK10" s="111">
        <f>'Income Statement'!AK31</f>
        <v>-6178</v>
      </c>
      <c r="AL10" s="112">
        <f>SUM(AH10:AK10)</f>
        <v>10091</v>
      </c>
      <c r="AM10" s="111">
        <f>'Income Statement'!AM31</f>
        <v>-7489</v>
      </c>
    </row>
    <row r="11" spans="2:39" s="39" customFormat="1" ht="15" customHeight="1">
      <c r="B11" s="89" t="s">
        <v>6</v>
      </c>
      <c r="C11" s="113">
        <f>'Income Statement'!C29</f>
        <v>-45184</v>
      </c>
      <c r="D11" s="114">
        <f>'Income Statement'!D29</f>
        <v>-14184</v>
      </c>
      <c r="E11" s="114">
        <f>'Income Statement'!E29</f>
        <v>-12679</v>
      </c>
      <c r="F11" s="114">
        <f>'Income Statement'!F29</f>
        <v>-30374</v>
      </c>
      <c r="G11" s="114">
        <f>'Income Statement'!G29</f>
        <v>-8486</v>
      </c>
      <c r="H11" s="113">
        <f>SUM(D11:G11)</f>
        <v>-65723</v>
      </c>
      <c r="I11" s="114">
        <f>'Income Statement'!I29</f>
        <v>-1428</v>
      </c>
      <c r="J11" s="114">
        <f>'Income Statement'!J29</f>
        <v>2700</v>
      </c>
      <c r="K11" s="114">
        <f>'Income Statement'!K29</f>
        <v>-22546</v>
      </c>
      <c r="L11" s="114">
        <f>'Income Statement'!L29</f>
        <v>-24135</v>
      </c>
      <c r="M11" s="113">
        <f>SUM(I11:L11)</f>
        <v>-45409</v>
      </c>
      <c r="N11" s="114">
        <f>'Income Statement'!N29</f>
        <v>-353</v>
      </c>
      <c r="O11" s="114">
        <f>'Income Statement'!O29</f>
        <v>-5291</v>
      </c>
      <c r="P11" s="114">
        <f>'Income Statement'!P29</f>
        <v>-287</v>
      </c>
      <c r="Q11" s="114">
        <f>'Income Statement'!Q29</f>
        <v>-34345</v>
      </c>
      <c r="R11" s="113">
        <f>SUM(N11:Q11)</f>
        <v>-40276</v>
      </c>
      <c r="S11" s="114">
        <f>'Income Statement'!S29</f>
        <v>-3816</v>
      </c>
      <c r="T11" s="114">
        <f>'Income Statement'!T29</f>
        <v>-3109</v>
      </c>
      <c r="U11" s="114">
        <f>'Income Statement'!U29</f>
        <v>-4142</v>
      </c>
      <c r="V11" s="114">
        <f>'Income Statement'!V29</f>
        <v>-19465</v>
      </c>
      <c r="W11" s="113">
        <f>SUM(S11:V11)</f>
        <v>-30532</v>
      </c>
      <c r="X11" s="114">
        <f>'Income Statement'!X29</f>
        <v>-4365</v>
      </c>
      <c r="Y11" s="114">
        <f>'Income Statement'!Y29</f>
        <v>399</v>
      </c>
      <c r="Z11" s="114">
        <f>'Income Statement'!Z29</f>
        <v>1348</v>
      </c>
      <c r="AA11" s="114">
        <f>'Income Statement'!AA29</f>
        <v>1376</v>
      </c>
      <c r="AB11" s="113">
        <f>SUM(X11:AA11)</f>
        <v>-1242</v>
      </c>
      <c r="AC11" s="114">
        <f>'Income Statement'!AC29</f>
        <v>2315</v>
      </c>
      <c r="AD11" s="114">
        <f>'Income Statement'!AD29</f>
        <v>3562</v>
      </c>
      <c r="AE11" s="114">
        <f>'Income Statement'!AE29</f>
        <v>5835</v>
      </c>
      <c r="AF11" s="114">
        <f>'Income Statement'!AF29</f>
        <v>-6460</v>
      </c>
      <c r="AG11" s="113">
        <f>SUM(AC11:AF11)</f>
        <v>5252</v>
      </c>
      <c r="AH11" s="114">
        <f>'Income Statement'!AH29</f>
        <v>8705</v>
      </c>
      <c r="AI11" s="114">
        <f>'Income Statement'!AI29</f>
        <v>10163</v>
      </c>
      <c r="AJ11" s="114">
        <f>'Income Statement'!AJ29</f>
        <v>8429</v>
      </c>
      <c r="AK11" s="114">
        <f>'Income Statement'!AK29</f>
        <v>-3027</v>
      </c>
      <c r="AL11" s="113">
        <f>SUM(AH11:AK11)</f>
        <v>24270</v>
      </c>
      <c r="AM11" s="114">
        <f>'Income Statement'!AM29</f>
        <v>6685</v>
      </c>
    </row>
    <row r="12" spans="2:39" s="39" customFormat="1" ht="15" customHeight="1">
      <c r="B12" s="115" t="s">
        <v>207</v>
      </c>
      <c r="C12" s="116">
        <f>'Income Statement'!C25</f>
        <v>652</v>
      </c>
      <c r="D12" s="117">
        <f>'Income Statement'!D25</f>
        <v>-580</v>
      </c>
      <c r="E12" s="117">
        <f>'Income Statement'!E25</f>
        <v>263</v>
      </c>
      <c r="F12" s="117">
        <f>'Income Statement'!F25</f>
        <v>432</v>
      </c>
      <c r="G12" s="117">
        <f>'Income Statement'!G25</f>
        <v>387</v>
      </c>
      <c r="H12" s="116">
        <f>SUM(D12:G12)</f>
        <v>502</v>
      </c>
      <c r="I12" s="117">
        <f>'Income Statement'!I25</f>
        <v>356</v>
      </c>
      <c r="J12" s="117">
        <f>'Income Statement'!J25</f>
        <v>-281</v>
      </c>
      <c r="K12" s="117">
        <f>'Income Statement'!K25</f>
        <v>10404</v>
      </c>
      <c r="L12" s="117">
        <f>'Income Statement'!L25</f>
        <v>8311</v>
      </c>
      <c r="M12" s="116">
        <f>SUM(I12:L12)</f>
        <v>18790</v>
      </c>
      <c r="N12" s="117">
        <f>'Income Statement'!N25</f>
        <v>5882</v>
      </c>
      <c r="O12" s="117">
        <f>'Income Statement'!O25</f>
        <v>4780</v>
      </c>
      <c r="P12" s="117">
        <f>'Income Statement'!P25</f>
        <v>3158</v>
      </c>
      <c r="Q12" s="117">
        <f>'Income Statement'!Q25</f>
        <v>1565</v>
      </c>
      <c r="R12" s="116">
        <f>SUM(N12:Q12)</f>
        <v>15385</v>
      </c>
      <c r="S12" s="117">
        <f>'Income Statement'!S25</f>
        <v>463</v>
      </c>
      <c r="T12" s="117">
        <f>'Income Statement'!T25</f>
        <v>-225</v>
      </c>
      <c r="U12" s="117">
        <f>'Income Statement'!U25</f>
        <v>-86</v>
      </c>
      <c r="V12" s="117">
        <f>'Income Statement'!V25</f>
        <v>-404</v>
      </c>
      <c r="W12" s="116">
        <f>SUM(S12:V12)</f>
        <v>-252</v>
      </c>
      <c r="X12" s="117">
        <f>'Income Statement'!X25</f>
        <v>30601</v>
      </c>
      <c r="Y12" s="117">
        <f>'Income Statement'!Y25</f>
        <v>150</v>
      </c>
      <c r="Z12" s="117">
        <f>'Income Statement'!Z25</f>
        <v>-241</v>
      </c>
      <c r="AA12" s="117">
        <f>'Income Statement'!AA25</f>
        <v>-47</v>
      </c>
      <c r="AB12" s="116">
        <f>SUM(X12:AA12)</f>
        <v>30463</v>
      </c>
      <c r="AC12" s="117">
        <f>'Income Statement'!AC25</f>
        <v>699</v>
      </c>
      <c r="AD12" s="117">
        <f>'Income Statement'!AD25</f>
        <v>2248</v>
      </c>
      <c r="AE12" s="117">
        <f>'Income Statement'!AE25</f>
        <v>-736</v>
      </c>
      <c r="AF12" s="117">
        <f>'Income Statement'!AF25</f>
        <v>4735</v>
      </c>
      <c r="AG12" s="116">
        <f>SUM(AC12:AF12)</f>
        <v>6946</v>
      </c>
      <c r="AH12" s="117">
        <f>'Income Statement'!AH25</f>
        <v>4849</v>
      </c>
      <c r="AI12" s="117">
        <f>'Income Statement'!AI25</f>
        <v>6431</v>
      </c>
      <c r="AJ12" s="117">
        <f>'Income Statement'!AJ25</f>
        <v>6607</v>
      </c>
      <c r="AK12" s="117">
        <f>'Income Statement'!AK25</f>
        <v>5070</v>
      </c>
      <c r="AL12" s="116">
        <f>SUM(AH12:AK12)</f>
        <v>22957</v>
      </c>
      <c r="AM12" s="117">
        <f>'Income Statement'!AM25</f>
        <v>4444</v>
      </c>
    </row>
    <row r="13" spans="2:39" s="39" customFormat="1" ht="15" customHeight="1">
      <c r="B13" s="39" t="s">
        <v>228</v>
      </c>
      <c r="C13" s="113">
        <f>C10+C11-C12</f>
        <v>-131412</v>
      </c>
      <c r="D13" s="114">
        <f>D10+D11-D12</f>
        <v>-39819</v>
      </c>
      <c r="E13" s="114">
        <f>E10+E11-E12</f>
        <v>-38133</v>
      </c>
      <c r="F13" s="114">
        <f>F10+F11-F12</f>
        <v>-27689</v>
      </c>
      <c r="G13" s="114">
        <f>G10+G11-G12</f>
        <v>-27883</v>
      </c>
      <c r="H13" s="113">
        <f t="shared" ref="H13:M13" si="0">H10+H11-H12</f>
        <v>-133524</v>
      </c>
      <c r="I13" s="114">
        <f>I10+I11-I12</f>
        <v>-29602</v>
      </c>
      <c r="J13" s="114">
        <f t="shared" si="0"/>
        <v>-38199</v>
      </c>
      <c r="K13" s="114">
        <f t="shared" si="0"/>
        <v>-48211</v>
      </c>
      <c r="L13" s="114">
        <f t="shared" si="0"/>
        <v>-82134</v>
      </c>
      <c r="M13" s="113">
        <f t="shared" si="0"/>
        <v>-198146</v>
      </c>
      <c r="N13" s="114">
        <f t="shared" ref="N13:AE13" si="1">N10+N11-N12</f>
        <v>-48375</v>
      </c>
      <c r="O13" s="114">
        <f t="shared" si="1"/>
        <v>-50273</v>
      </c>
      <c r="P13" s="114">
        <f t="shared" si="1"/>
        <v>-41485</v>
      </c>
      <c r="Q13" s="114">
        <f t="shared" si="1"/>
        <v>-40789</v>
      </c>
      <c r="R13" s="113">
        <f t="shared" si="1"/>
        <v>-180922</v>
      </c>
      <c r="S13" s="114">
        <f t="shared" si="1"/>
        <v>-26007</v>
      </c>
      <c r="T13" s="114">
        <f t="shared" si="1"/>
        <v>-26852</v>
      </c>
      <c r="U13" s="114">
        <f t="shared" si="1"/>
        <v>-15781</v>
      </c>
      <c r="V13" s="114">
        <f t="shared" si="1"/>
        <v>-51908</v>
      </c>
      <c r="W13" s="113">
        <f t="shared" si="1"/>
        <v>-120548</v>
      </c>
      <c r="X13" s="114">
        <f t="shared" si="1"/>
        <v>-17601</v>
      </c>
      <c r="Y13" s="114">
        <f t="shared" si="1"/>
        <v>-6182</v>
      </c>
      <c r="Z13" s="114">
        <f t="shared" si="1"/>
        <v>-13786</v>
      </c>
      <c r="AA13" s="114">
        <f t="shared" si="1"/>
        <v>-27969</v>
      </c>
      <c r="AB13" s="113">
        <f t="shared" si="1"/>
        <v>-65538</v>
      </c>
      <c r="AC13" s="114">
        <f t="shared" si="1"/>
        <v>-25602</v>
      </c>
      <c r="AD13" s="114">
        <f t="shared" si="1"/>
        <v>-29122</v>
      </c>
      <c r="AE13" s="114">
        <f t="shared" si="1"/>
        <v>-23949</v>
      </c>
      <c r="AF13" s="114">
        <f t="shared" ref="AF13:AH13" si="2">AF10+AF11-AF12</f>
        <v>-47127</v>
      </c>
      <c r="AG13" s="113">
        <f t="shared" si="2"/>
        <v>-125800</v>
      </c>
      <c r="AH13" s="114">
        <f t="shared" si="2"/>
        <v>2270</v>
      </c>
      <c r="AI13" s="114">
        <f t="shared" ref="AI13:AJ13" si="3">AI10+AI11-AI12</f>
        <v>8208</v>
      </c>
      <c r="AJ13" s="114">
        <f t="shared" si="3"/>
        <v>15201</v>
      </c>
      <c r="AK13" s="114">
        <f t="shared" ref="AK13:AL13" si="4">AK10+AK11-AK12</f>
        <v>-14275</v>
      </c>
      <c r="AL13" s="113">
        <f t="shared" si="4"/>
        <v>11404</v>
      </c>
      <c r="AM13" s="114">
        <f t="shared" ref="AM13" si="5">AM10+AM11-AM12</f>
        <v>-5248</v>
      </c>
    </row>
    <row r="14" spans="2:39" s="39" customFormat="1" ht="15" customHeight="1">
      <c r="B14" s="115" t="s">
        <v>7</v>
      </c>
      <c r="C14" s="116">
        <v>29847.601859999973</v>
      </c>
      <c r="D14" s="118">
        <v>9193</v>
      </c>
      <c r="E14" s="118">
        <v>9765</v>
      </c>
      <c r="F14" s="118">
        <v>9297</v>
      </c>
      <c r="G14" s="118">
        <v>9392</v>
      </c>
      <c r="H14" s="116">
        <v>37647</v>
      </c>
      <c r="I14" s="118">
        <v>9403</v>
      </c>
      <c r="J14" s="118">
        <v>7018</v>
      </c>
      <c r="K14" s="118">
        <v>8853</v>
      </c>
      <c r="L14" s="118">
        <v>8508</v>
      </c>
      <c r="M14" s="116">
        <f>SUM(I14:L14)</f>
        <v>33782</v>
      </c>
      <c r="N14" s="118">
        <v>8877</v>
      </c>
      <c r="O14" s="118">
        <v>10977</v>
      </c>
      <c r="P14" s="118">
        <v>8104</v>
      </c>
      <c r="Q14" s="118">
        <v>7943</v>
      </c>
      <c r="R14" s="116">
        <f>SUM(N14:Q14)</f>
        <v>35901</v>
      </c>
      <c r="S14" s="118">
        <v>8054</v>
      </c>
      <c r="T14" s="118">
        <v>6901</v>
      </c>
      <c r="U14" s="234">
        <v>6509</v>
      </c>
      <c r="V14" s="234">
        <v>6277</v>
      </c>
      <c r="W14" s="116">
        <f>SUM(S14:V14)</f>
        <v>27741</v>
      </c>
      <c r="X14" s="234">
        <v>6585</v>
      </c>
      <c r="Y14" s="234">
        <v>5819</v>
      </c>
      <c r="Z14" s="234">
        <v>5827</v>
      </c>
      <c r="AA14" s="234">
        <v>6017</v>
      </c>
      <c r="AB14" s="116">
        <f>SUM(X14:AA14)</f>
        <v>24248</v>
      </c>
      <c r="AC14" s="234">
        <f>CF!AB12</f>
        <v>5741</v>
      </c>
      <c r="AD14" s="234">
        <v>5689</v>
      </c>
      <c r="AE14" s="234">
        <v>5131</v>
      </c>
      <c r="AF14" s="234">
        <v>4226</v>
      </c>
      <c r="AG14" s="116">
        <f>SUM(AC14:AF14)</f>
        <v>20787</v>
      </c>
      <c r="AH14" s="234">
        <f>CF!AG12</f>
        <v>4039</v>
      </c>
      <c r="AI14" s="234">
        <f>CF!AH12</f>
        <v>1864</v>
      </c>
      <c r="AJ14" s="234">
        <f>CF!AI12</f>
        <v>1782</v>
      </c>
      <c r="AK14" s="234">
        <f>CF!AJ12</f>
        <v>3823</v>
      </c>
      <c r="AL14" s="116">
        <f>SUM(AH14:AK14)</f>
        <v>11508</v>
      </c>
      <c r="AM14" s="234">
        <f>CF!AL12</f>
        <v>4554</v>
      </c>
    </row>
    <row r="15" spans="2:39" s="39" customFormat="1" ht="15" customHeight="1">
      <c r="B15" s="39" t="s">
        <v>148</v>
      </c>
      <c r="C15" s="112">
        <f t="shared" ref="C15:O15" si="6">C13+C14</f>
        <v>-101564.39814000003</v>
      </c>
      <c r="D15" s="111">
        <f t="shared" si="6"/>
        <v>-30626</v>
      </c>
      <c r="E15" s="111">
        <f t="shared" si="6"/>
        <v>-28368</v>
      </c>
      <c r="F15" s="111">
        <f t="shared" si="6"/>
        <v>-18392</v>
      </c>
      <c r="G15" s="111">
        <f t="shared" si="6"/>
        <v>-18491</v>
      </c>
      <c r="H15" s="112">
        <f t="shared" si="6"/>
        <v>-95877</v>
      </c>
      <c r="I15" s="111">
        <f t="shared" si="6"/>
        <v>-20199</v>
      </c>
      <c r="J15" s="111">
        <f t="shared" si="6"/>
        <v>-31181</v>
      </c>
      <c r="K15" s="111">
        <f t="shared" si="6"/>
        <v>-39358</v>
      </c>
      <c r="L15" s="111">
        <f t="shared" si="6"/>
        <v>-73626</v>
      </c>
      <c r="M15" s="112">
        <f t="shared" si="6"/>
        <v>-164364</v>
      </c>
      <c r="N15" s="111">
        <f t="shared" si="6"/>
        <v>-39498</v>
      </c>
      <c r="O15" s="111">
        <f t="shared" si="6"/>
        <v>-39296</v>
      </c>
      <c r="P15" s="111">
        <f t="shared" ref="P15:AE15" si="7">P13+P14</f>
        <v>-33381</v>
      </c>
      <c r="Q15" s="111">
        <f t="shared" si="7"/>
        <v>-32846</v>
      </c>
      <c r="R15" s="112">
        <f t="shared" si="7"/>
        <v>-145021</v>
      </c>
      <c r="S15" s="111">
        <f t="shared" si="7"/>
        <v>-17953</v>
      </c>
      <c r="T15" s="111">
        <f t="shared" si="7"/>
        <v>-19951</v>
      </c>
      <c r="U15" s="111">
        <f t="shared" si="7"/>
        <v>-9272</v>
      </c>
      <c r="V15" s="111">
        <f t="shared" si="7"/>
        <v>-45631</v>
      </c>
      <c r="W15" s="112">
        <f t="shared" si="7"/>
        <v>-92807</v>
      </c>
      <c r="X15" s="111">
        <f t="shared" si="7"/>
        <v>-11016</v>
      </c>
      <c r="Y15" s="111">
        <f t="shared" si="7"/>
        <v>-363</v>
      </c>
      <c r="Z15" s="111">
        <f t="shared" si="7"/>
        <v>-7959</v>
      </c>
      <c r="AA15" s="111">
        <f t="shared" si="7"/>
        <v>-21952</v>
      </c>
      <c r="AB15" s="112">
        <f t="shared" si="7"/>
        <v>-41290</v>
      </c>
      <c r="AC15" s="111">
        <f t="shared" si="7"/>
        <v>-19861</v>
      </c>
      <c r="AD15" s="111">
        <f t="shared" si="7"/>
        <v>-23433</v>
      </c>
      <c r="AE15" s="111">
        <f t="shared" si="7"/>
        <v>-18818</v>
      </c>
      <c r="AF15" s="111">
        <f t="shared" ref="AF15:AH15" si="8">AF13+AF14</f>
        <v>-42901</v>
      </c>
      <c r="AG15" s="112">
        <f t="shared" si="8"/>
        <v>-105013</v>
      </c>
      <c r="AH15" s="111">
        <f t="shared" si="8"/>
        <v>6309</v>
      </c>
      <c r="AI15" s="111">
        <f t="shared" ref="AI15:AJ15" si="9">AI13+AI14</f>
        <v>10072</v>
      </c>
      <c r="AJ15" s="111">
        <f t="shared" si="9"/>
        <v>16983</v>
      </c>
      <c r="AK15" s="111">
        <f t="shared" ref="AK15:AL15" si="10">AK13+AK14</f>
        <v>-10452</v>
      </c>
      <c r="AL15" s="112">
        <f t="shared" si="10"/>
        <v>22912</v>
      </c>
      <c r="AM15" s="111">
        <f t="shared" ref="AM15" si="11">AM13+AM14</f>
        <v>-694</v>
      </c>
    </row>
    <row r="16" spans="2:39" s="39" customFormat="1" ht="15" customHeight="1">
      <c r="C16" s="113"/>
      <c r="D16" s="114"/>
      <c r="E16" s="114"/>
      <c r="F16" s="114"/>
      <c r="G16" s="114"/>
      <c r="H16" s="113"/>
      <c r="I16" s="114"/>
      <c r="J16" s="114"/>
      <c r="K16" s="114"/>
      <c r="L16" s="114"/>
      <c r="M16" s="113"/>
      <c r="N16" s="114"/>
      <c r="O16" s="114"/>
      <c r="P16" s="114"/>
      <c r="Q16" s="114"/>
      <c r="R16" s="113"/>
      <c r="S16" s="114"/>
      <c r="T16" s="114"/>
      <c r="U16" s="114"/>
      <c r="V16" s="114"/>
      <c r="W16" s="113"/>
      <c r="X16" s="114"/>
      <c r="Y16" s="114"/>
      <c r="Z16" s="114"/>
      <c r="AA16" s="114"/>
      <c r="AB16" s="113"/>
      <c r="AC16" s="114"/>
      <c r="AD16" s="114"/>
      <c r="AE16" s="114"/>
      <c r="AF16" s="114"/>
      <c r="AG16" s="113"/>
      <c r="AH16" s="114"/>
      <c r="AI16" s="114"/>
      <c r="AJ16" s="114"/>
      <c r="AK16" s="114"/>
      <c r="AL16" s="113"/>
      <c r="AM16" s="114"/>
    </row>
    <row r="17" spans="2:39" s="39" customFormat="1" ht="15" customHeight="1">
      <c r="B17" s="89" t="s">
        <v>8</v>
      </c>
      <c r="C17" s="113"/>
      <c r="D17" s="114"/>
      <c r="E17" s="114"/>
      <c r="F17" s="114"/>
      <c r="G17" s="114"/>
      <c r="H17" s="113"/>
      <c r="I17" s="114"/>
      <c r="J17" s="114"/>
      <c r="K17" s="114"/>
      <c r="L17" s="114"/>
      <c r="M17" s="113"/>
      <c r="N17" s="114"/>
      <c r="O17" s="114"/>
      <c r="P17" s="114"/>
      <c r="Q17" s="114"/>
      <c r="R17" s="113"/>
      <c r="S17" s="114"/>
      <c r="T17" s="114"/>
      <c r="U17" s="114"/>
      <c r="V17" s="114"/>
      <c r="W17" s="113"/>
      <c r="X17" s="114"/>
      <c r="Y17" s="114"/>
      <c r="Z17" s="114"/>
      <c r="AA17" s="114"/>
      <c r="AB17" s="113"/>
      <c r="AC17" s="114"/>
      <c r="AD17" s="114"/>
      <c r="AE17" s="114"/>
      <c r="AF17" s="114"/>
      <c r="AG17" s="113"/>
      <c r="AH17" s="114"/>
      <c r="AI17" s="114"/>
      <c r="AJ17" s="114"/>
      <c r="AK17" s="114"/>
      <c r="AL17" s="113"/>
      <c r="AM17" s="114"/>
    </row>
    <row r="18" spans="2:39" s="39" customFormat="1" ht="15" customHeight="1">
      <c r="B18" s="89" t="s">
        <v>9</v>
      </c>
      <c r="C18" s="112">
        <v>39771.930419999975</v>
      </c>
      <c r="D18" s="111">
        <v>12400</v>
      </c>
      <c r="E18" s="111">
        <v>13154</v>
      </c>
      <c r="F18" s="111">
        <v>13290</v>
      </c>
      <c r="G18" s="111">
        <v>14022</v>
      </c>
      <c r="H18" s="112">
        <f>SUM(D18:G18)</f>
        <v>52866</v>
      </c>
      <c r="I18" s="111">
        <v>17798</v>
      </c>
      <c r="J18" s="111">
        <v>17667</v>
      </c>
      <c r="K18" s="111">
        <v>26082</v>
      </c>
      <c r="L18" s="111">
        <v>41174</v>
      </c>
      <c r="M18" s="112">
        <f>SUM(I18:L18)</f>
        <v>102721</v>
      </c>
      <c r="N18" s="111">
        <v>18630</v>
      </c>
      <c r="O18" s="111">
        <f>'GAAP to Non-GAAP Inc Stmt'!S48</f>
        <v>23354</v>
      </c>
      <c r="P18" s="111">
        <f>'GAAP to Non-GAAP Inc Stmt'!T48</f>
        <v>30295</v>
      </c>
      <c r="Q18" s="111">
        <v>17168</v>
      </c>
      <c r="R18" s="112">
        <f>SUM(N18:Q18)</f>
        <v>89447</v>
      </c>
      <c r="S18" s="111">
        <v>16485</v>
      </c>
      <c r="T18" s="111">
        <f>'GAAP to Non-GAAP Inc Stmt'!X48</f>
        <v>24204</v>
      </c>
      <c r="U18" s="111">
        <f>'GAAP to Non-GAAP Inc Stmt'!Y48</f>
        <v>23894</v>
      </c>
      <c r="V18" s="111">
        <f>'GAAP to Non-GAAP Inc Stmt'!Z48</f>
        <v>47124</v>
      </c>
      <c r="W18" s="112">
        <f>SUM(S18:V18)</f>
        <v>111707</v>
      </c>
      <c r="X18" s="111">
        <f>'GAAP to Non-GAAP Inc Stmt'!AB48</f>
        <v>18496</v>
      </c>
      <c r="Y18" s="111">
        <f>'GAAP to Non-GAAP Inc Stmt'!AC48</f>
        <v>19221</v>
      </c>
      <c r="Z18" s="111">
        <f>'GAAP to Non-GAAP Inc Stmt'!AD48</f>
        <v>23758</v>
      </c>
      <c r="AA18" s="111">
        <f>'GAAP to Non-GAAP Inc Stmt'!AE48</f>
        <v>25782</v>
      </c>
      <c r="AB18" s="112">
        <f>SUM(X18:AA18)</f>
        <v>87257</v>
      </c>
      <c r="AC18" s="111">
        <f>'GAAP to Non-GAAP Inc Stmt'!AG48</f>
        <v>24225</v>
      </c>
      <c r="AD18" s="111">
        <f>'GAAP to Non-GAAP Inc Stmt'!AH48</f>
        <v>27293</v>
      </c>
      <c r="AE18" s="111">
        <f>'GAAP to Non-GAAP Inc Stmt'!AI48</f>
        <v>29624</v>
      </c>
      <c r="AF18" s="111">
        <f>'GAAP to Non-GAAP Inc Stmt'!AJ48</f>
        <v>44658</v>
      </c>
      <c r="AG18" s="112">
        <f>SUM(AC18:AF18)</f>
        <v>125800</v>
      </c>
      <c r="AH18" s="111">
        <f>'GAAP to Non-GAAP Inc Stmt'!AL48</f>
        <v>13292</v>
      </c>
      <c r="AI18" s="111">
        <f>'GAAP to Non-GAAP Inc Stmt'!AM48</f>
        <v>15735</v>
      </c>
      <c r="AJ18" s="111">
        <f>'GAAP to Non-GAAP Inc Stmt'!AN48</f>
        <v>17497</v>
      </c>
      <c r="AK18" s="111">
        <f>'GAAP to Non-GAAP Inc Stmt'!AO48</f>
        <v>24780</v>
      </c>
      <c r="AL18" s="112">
        <f>SUM(AH18:AK18)</f>
        <v>71304</v>
      </c>
      <c r="AM18" s="111">
        <f>'GAAP to Non-GAAP Inc Stmt'!AQ48</f>
        <v>27985</v>
      </c>
    </row>
    <row r="19" spans="2:39" ht="15" customHeight="1">
      <c r="B19" s="51" t="s">
        <v>10</v>
      </c>
      <c r="C19" s="113">
        <v>4752.8016599999992</v>
      </c>
      <c r="D19" s="119">
        <v>-3</v>
      </c>
      <c r="E19" s="119">
        <v>2833</v>
      </c>
      <c r="F19" s="119">
        <v>-788</v>
      </c>
      <c r="G19" s="119">
        <v>681</v>
      </c>
      <c r="H19" s="113">
        <f>SUM(D19:G19)</f>
        <v>2723</v>
      </c>
      <c r="I19" s="114">
        <v>1</v>
      </c>
      <c r="J19" s="114">
        <v>489</v>
      </c>
      <c r="K19" s="114">
        <v>5043</v>
      </c>
      <c r="L19" s="114">
        <v>14400</v>
      </c>
      <c r="M19" s="113">
        <f>SUM(I19:L19)</f>
        <v>19933</v>
      </c>
      <c r="N19" s="114">
        <v>2276</v>
      </c>
      <c r="O19" s="114">
        <f>'GAAP to Non-GAAP Inc Stmt'!S60</f>
        <v>45</v>
      </c>
      <c r="P19" s="114">
        <f>'GAAP to Non-GAAP Inc Stmt'!T60</f>
        <v>233</v>
      </c>
      <c r="Q19" s="114">
        <v>2447</v>
      </c>
      <c r="R19" s="113">
        <f>SUM(N19:Q19)</f>
        <v>5001</v>
      </c>
      <c r="S19" s="114">
        <v>1995</v>
      </c>
      <c r="T19" s="114">
        <f>'GAAP to Non-GAAP Inc Stmt'!X60</f>
        <v>-619</v>
      </c>
      <c r="U19" s="114">
        <f>'GAAP to Non-GAAP Inc Stmt'!Y60</f>
        <v>-6</v>
      </c>
      <c r="V19" s="114">
        <f>'GAAP to Non-GAAP Inc Stmt'!Z60</f>
        <v>1345</v>
      </c>
      <c r="W19" s="113">
        <f>SUM(S19:V19)</f>
        <v>2715</v>
      </c>
      <c r="X19" s="114">
        <f>'GAAP to Non-GAAP Inc Stmt'!AB60</f>
        <v>1278</v>
      </c>
      <c r="Y19" s="114">
        <f>'GAAP to Non-GAAP Inc Stmt'!AC60</f>
        <v>18</v>
      </c>
      <c r="Z19" s="114">
        <f>'GAAP to Non-GAAP Inc Stmt'!AD60</f>
        <v>0</v>
      </c>
      <c r="AA19" s="114">
        <f>'GAAP to Non-GAAP Inc Stmt'!AE60</f>
        <v>183</v>
      </c>
      <c r="AB19" s="113">
        <f>SUM(X19:AA19)</f>
        <v>1479</v>
      </c>
      <c r="AC19" s="114">
        <f>'GAAP to Non-GAAP Inc Stmt'!AG60</f>
        <v>739</v>
      </c>
      <c r="AD19" s="114">
        <f>'GAAP to Non-GAAP Inc Stmt'!AH60</f>
        <v>13111</v>
      </c>
      <c r="AE19" s="114">
        <f>'GAAP to Non-GAAP Inc Stmt'!AI60</f>
        <v>11743</v>
      </c>
      <c r="AF19" s="114">
        <f>'GAAP to Non-GAAP Inc Stmt'!AJ60</f>
        <v>9723</v>
      </c>
      <c r="AG19" s="113">
        <f>SUM(AC19:AF19)</f>
        <v>35316</v>
      </c>
      <c r="AH19" s="114">
        <f>'GAAP to Non-GAAP Inc Stmt'!AL60</f>
        <v>116</v>
      </c>
      <c r="AI19" s="114">
        <f>'GAAP to Non-GAAP Inc Stmt'!AM60</f>
        <v>6574</v>
      </c>
      <c r="AJ19" s="114">
        <f>'GAAP to Non-GAAP Inc Stmt'!AN60</f>
        <v>2502</v>
      </c>
      <c r="AK19" s="114">
        <f>'GAAP to Non-GAAP Inc Stmt'!AO60</f>
        <v>2516</v>
      </c>
      <c r="AL19" s="113">
        <f>SUM(AH19:AK19)</f>
        <v>11708</v>
      </c>
      <c r="AM19" s="114">
        <f>'GAAP to Non-GAAP Inc Stmt'!AQ60</f>
        <v>206</v>
      </c>
    </row>
    <row r="20" spans="2:39" ht="15" customHeight="1">
      <c r="B20" s="51" t="s">
        <v>11</v>
      </c>
      <c r="C20" s="116">
        <v>8639.0499999999975</v>
      </c>
      <c r="D20" s="230">
        <v>7119</v>
      </c>
      <c r="E20" s="230">
        <v>5453</v>
      </c>
      <c r="F20" s="230">
        <v>5214.1000000000004</v>
      </c>
      <c r="G20" s="231">
        <v>0</v>
      </c>
      <c r="H20" s="116">
        <f>SUM(D20:G20)</f>
        <v>17786.099999999999</v>
      </c>
      <c r="I20" s="117">
        <v>0</v>
      </c>
      <c r="J20" s="117">
        <v>2122</v>
      </c>
      <c r="K20" s="117">
        <v>700</v>
      </c>
      <c r="L20" s="118">
        <v>-705</v>
      </c>
      <c r="M20" s="116">
        <f>SUM(I20:L20)</f>
        <v>2117</v>
      </c>
      <c r="N20" s="117">
        <v>0</v>
      </c>
      <c r="O20" s="117">
        <v>0</v>
      </c>
      <c r="P20" s="117">
        <v>0</v>
      </c>
      <c r="Q20" s="118">
        <v>0</v>
      </c>
      <c r="R20" s="116">
        <f>SUM(N20:Q20)</f>
        <v>0</v>
      </c>
      <c r="S20" s="117">
        <v>3605</v>
      </c>
      <c r="T20" s="117">
        <v>258</v>
      </c>
      <c r="U20" s="117">
        <v>0</v>
      </c>
      <c r="V20" s="117">
        <v>0</v>
      </c>
      <c r="W20" s="116">
        <f>SUM(S20:V20)</f>
        <v>3863</v>
      </c>
      <c r="X20" s="117">
        <v>0</v>
      </c>
      <c r="Y20" s="117">
        <v>0</v>
      </c>
      <c r="Z20" s="117">
        <v>0</v>
      </c>
      <c r="AA20" s="117">
        <v>0</v>
      </c>
      <c r="AB20" s="116">
        <f>SUM(X20:AA20)</f>
        <v>0</v>
      </c>
      <c r="AC20" s="117">
        <v>0</v>
      </c>
      <c r="AD20" s="117">
        <v>1250</v>
      </c>
      <c r="AE20" s="117">
        <f>'GAAP to Non-GAAP Inc Stmt'!AI61</f>
        <v>4112</v>
      </c>
      <c r="AF20" s="117">
        <f>'GAAP to Non-GAAP Inc Stmt'!AJ61</f>
        <v>3663</v>
      </c>
      <c r="AG20" s="116">
        <f>SUM(AC20:AF20)</f>
        <v>9025</v>
      </c>
      <c r="AH20" s="117">
        <f>'GAAP to Non-GAAP Inc Stmt'!AL61</f>
        <v>1875</v>
      </c>
      <c r="AI20" s="117">
        <f>'GAAP to Non-GAAP Inc Stmt'!AM61</f>
        <v>0</v>
      </c>
      <c r="AJ20" s="117">
        <f>'GAAP to Non-GAAP Inc Stmt'!AN61</f>
        <v>0</v>
      </c>
      <c r="AK20" s="117">
        <f>'GAAP to Non-GAAP Inc Stmt'!AO61</f>
        <v>0</v>
      </c>
      <c r="AL20" s="116">
        <f>SUM(AH20:AK20)</f>
        <v>1875</v>
      </c>
      <c r="AM20" s="117">
        <f>'GAAP to Non-GAAP Inc Stmt'!AQ61</f>
        <v>0</v>
      </c>
    </row>
    <row r="21" spans="2:39" ht="15" hidden="1" customHeight="1" outlineLevel="1">
      <c r="B21" s="120" t="s">
        <v>12</v>
      </c>
      <c r="C21" s="116">
        <v>0</v>
      </c>
      <c r="D21" s="117">
        <v>0</v>
      </c>
      <c r="E21" s="117">
        <v>0</v>
      </c>
      <c r="F21" s="117">
        <v>0</v>
      </c>
      <c r="G21" s="117">
        <v>0</v>
      </c>
      <c r="H21" s="116">
        <f>SUM(D21:G21)</f>
        <v>0</v>
      </c>
      <c r="I21" s="117">
        <v>0</v>
      </c>
      <c r="J21" s="117">
        <v>0</v>
      </c>
      <c r="K21" s="117">
        <v>0</v>
      </c>
      <c r="L21" s="117">
        <v>0</v>
      </c>
      <c r="M21" s="116">
        <f>SUM(I21:L21)</f>
        <v>0</v>
      </c>
      <c r="N21" s="117">
        <v>0</v>
      </c>
      <c r="O21" s="117">
        <v>0</v>
      </c>
      <c r="P21" s="117">
        <v>0</v>
      </c>
      <c r="Q21" s="117">
        <v>0</v>
      </c>
      <c r="R21" s="116">
        <f>SUM(N21:Q21)</f>
        <v>0</v>
      </c>
      <c r="S21" s="117">
        <v>0</v>
      </c>
      <c r="T21" s="117">
        <v>0</v>
      </c>
      <c r="U21" s="117">
        <v>0</v>
      </c>
      <c r="V21" s="117">
        <v>0</v>
      </c>
      <c r="W21" s="116">
        <f>SUM(S21:V21)</f>
        <v>0</v>
      </c>
      <c r="X21" s="117">
        <v>0</v>
      </c>
      <c r="Y21" s="117">
        <v>0</v>
      </c>
      <c r="Z21" s="117">
        <v>0</v>
      </c>
      <c r="AA21" s="117">
        <v>0</v>
      </c>
      <c r="AB21" s="116">
        <f>SUM(X21:AA21)</f>
        <v>0</v>
      </c>
      <c r="AC21" s="117">
        <v>0</v>
      </c>
      <c r="AD21" s="117">
        <v>0</v>
      </c>
      <c r="AE21" s="117">
        <v>0</v>
      </c>
      <c r="AF21" s="117">
        <v>0</v>
      </c>
      <c r="AG21" s="116">
        <f>SUM(AC21:AF21)</f>
        <v>0</v>
      </c>
      <c r="AH21" s="117">
        <v>0</v>
      </c>
      <c r="AI21" s="117">
        <v>0</v>
      </c>
      <c r="AJ21" s="117">
        <v>0</v>
      </c>
      <c r="AK21" s="117">
        <v>0</v>
      </c>
      <c r="AL21" s="116">
        <f>SUM(AH21:AK21)</f>
        <v>0</v>
      </c>
      <c r="AM21" s="117">
        <v>0</v>
      </c>
    </row>
    <row r="22" spans="2:39" s="39" customFormat="1" ht="15" customHeight="1" collapsed="1">
      <c r="B22" s="39" t="s">
        <v>13</v>
      </c>
      <c r="C22" s="112">
        <f>C15+C18+C19+C20+C21+1</f>
        <v>-48399.616060000066</v>
      </c>
      <c r="D22" s="111">
        <f>D15+D18+D19+D20+D21</f>
        <v>-11110</v>
      </c>
      <c r="E22" s="111">
        <f>E15+E18+E19+E20+E21</f>
        <v>-6928</v>
      </c>
      <c r="F22" s="111">
        <f>F15+F18+F19+F20+F21</f>
        <v>-675.89999999999964</v>
      </c>
      <c r="G22" s="111">
        <f>G15+G18+G19+G20+G21+1</f>
        <v>-3787</v>
      </c>
      <c r="H22" s="112">
        <f>H15+H18+H19+H20+H21</f>
        <v>-22501.9</v>
      </c>
      <c r="I22" s="111">
        <f>I15+I18+I19+I20+I21</f>
        <v>-2400</v>
      </c>
      <c r="J22" s="111">
        <f>J15+J18+J19+J20+J21</f>
        <v>-10903</v>
      </c>
      <c r="K22" s="111">
        <f>K15+K18+K19+K20+K21</f>
        <v>-7533</v>
      </c>
      <c r="L22" s="111">
        <f>L15+L18+L19+L20+L21+1</f>
        <v>-18756</v>
      </c>
      <c r="M22" s="112">
        <f t="shared" ref="M22:AE22" si="12">M15+M18+M19+M20+M21</f>
        <v>-39593</v>
      </c>
      <c r="N22" s="111">
        <f t="shared" si="12"/>
        <v>-18592</v>
      </c>
      <c r="O22" s="111">
        <f t="shared" si="12"/>
        <v>-15897</v>
      </c>
      <c r="P22" s="111">
        <f t="shared" si="12"/>
        <v>-2853</v>
      </c>
      <c r="Q22" s="111">
        <f t="shared" si="12"/>
        <v>-13231</v>
      </c>
      <c r="R22" s="112">
        <f t="shared" si="12"/>
        <v>-50573</v>
      </c>
      <c r="S22" s="111">
        <f t="shared" si="12"/>
        <v>4132</v>
      </c>
      <c r="T22" s="111">
        <f t="shared" si="12"/>
        <v>3892</v>
      </c>
      <c r="U22" s="111">
        <f t="shared" si="12"/>
        <v>14616</v>
      </c>
      <c r="V22" s="111">
        <f t="shared" si="12"/>
        <v>2838</v>
      </c>
      <c r="W22" s="112">
        <f t="shared" si="12"/>
        <v>25478</v>
      </c>
      <c r="X22" s="111">
        <f t="shared" si="12"/>
        <v>8758</v>
      </c>
      <c r="Y22" s="111">
        <f t="shared" si="12"/>
        <v>18876</v>
      </c>
      <c r="Z22" s="111">
        <f t="shared" si="12"/>
        <v>15799</v>
      </c>
      <c r="AA22" s="111">
        <f t="shared" si="12"/>
        <v>4013</v>
      </c>
      <c r="AB22" s="112">
        <f t="shared" si="12"/>
        <v>47446</v>
      </c>
      <c r="AC22" s="111">
        <f t="shared" si="12"/>
        <v>5103</v>
      </c>
      <c r="AD22" s="111">
        <f t="shared" si="12"/>
        <v>18221</v>
      </c>
      <c r="AE22" s="111">
        <f t="shared" si="12"/>
        <v>26661</v>
      </c>
      <c r="AF22" s="111">
        <f t="shared" ref="AF22:AH22" si="13">AF15+AF18+AF19+AF20+AF21</f>
        <v>15143</v>
      </c>
      <c r="AG22" s="112">
        <f t="shared" si="13"/>
        <v>65128</v>
      </c>
      <c r="AH22" s="111">
        <f t="shared" si="13"/>
        <v>21592</v>
      </c>
      <c r="AI22" s="111">
        <f t="shared" ref="AI22:AJ22" si="14">AI15+AI18+AI19+AI20+AI21</f>
        <v>32381</v>
      </c>
      <c r="AJ22" s="111">
        <f t="shared" si="14"/>
        <v>36982</v>
      </c>
      <c r="AK22" s="111">
        <f t="shared" ref="AK22:AL22" si="15">AK15+AK18+AK19+AK20+AK21</f>
        <v>16844</v>
      </c>
      <c r="AL22" s="112">
        <f t="shared" si="15"/>
        <v>107799</v>
      </c>
      <c r="AM22" s="111">
        <f t="shared" ref="AM22" si="16">AM15+AM18+AM19+AM20+AM21</f>
        <v>27497</v>
      </c>
    </row>
    <row r="23" spans="2:39" ht="15" customHeight="1">
      <c r="C23" s="121"/>
      <c r="H23" s="121"/>
      <c r="M23" s="121"/>
      <c r="R23" s="121"/>
      <c r="W23" s="121"/>
      <c r="AB23" s="121"/>
      <c r="AG23" s="121"/>
      <c r="AL23" s="121"/>
    </row>
    <row r="24" spans="2:39" ht="15" customHeight="1">
      <c r="C24" s="79"/>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row>
    <row r="25" spans="2:39" ht="15" customHeight="1">
      <c r="C25" s="79"/>
      <c r="L25" s="46"/>
      <c r="Q25" s="46"/>
    </row>
    <row r="26" spans="2:39" ht="15" customHeight="1">
      <c r="C26" s="79"/>
    </row>
    <row r="27" spans="2:39" ht="15" customHeight="1">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row>
    <row r="28" spans="2:39" ht="15" customHeight="1">
      <c r="C28" s="79"/>
    </row>
    <row r="29" spans="2:39" ht="15" customHeight="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2:39" ht="15" customHeight="1">
      <c r="C30" s="79"/>
    </row>
    <row r="31" spans="2:39" ht="15" customHeight="1">
      <c r="C31" s="79"/>
    </row>
    <row r="32" spans="2:39" ht="15" customHeight="1">
      <c r="C32" s="79"/>
    </row>
    <row r="33" spans="3:39" ht="15" customHeight="1">
      <c r="C33" s="79"/>
    </row>
    <row r="34" spans="3:39" ht="15" customHeight="1">
      <c r="C34" s="79"/>
    </row>
    <row r="35" spans="3:39" ht="15" customHeight="1">
      <c r="C35" s="79"/>
    </row>
    <row r="36" spans="3:39" ht="15"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row>
    <row r="37" spans="3:39" ht="15" customHeight="1">
      <c r="C37" s="79"/>
    </row>
    <row r="38" spans="3:39" ht="15" customHeight="1">
      <c r="C38" s="79"/>
    </row>
    <row r="39" spans="3:39" ht="15" customHeight="1">
      <c r="C39" s="79"/>
    </row>
    <row r="40" spans="3:39" ht="15" customHeight="1">
      <c r="C40" s="79"/>
    </row>
    <row r="47" spans="3:39" ht="15" customHeight="1">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row>
    <row r="50" spans="3:39" ht="15" customHeight="1">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row>
    <row r="58" spans="3:39" ht="15" customHeight="1">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row>
  </sheetData>
  <hyperlinks>
    <hyperlink ref="C4" location="Cover!A1" display="Back to Main" xr:uid="{C2267AB2-16C9-474B-A833-9AEC62BBBBF2}"/>
  </hyperlinks>
  <pageMargins left="0.25" right="0.25" top="0.5" bottom="0.5" header="0.3" footer="0.55000000000000004"/>
  <pageSetup scale="6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R63"/>
  <sheetViews>
    <sheetView showGridLines="0" tabSelected="1" view="pageBreakPreview" zoomScale="80" zoomScaleNormal="80" zoomScaleSheetLayoutView="80" workbookViewId="0">
      <pane xSplit="2" ySplit="9" topLeftCell="G10" activePane="bottomRight" state="frozen"/>
      <selection pane="topRight"/>
      <selection pane="bottomLeft"/>
      <selection pane="bottomRight" activeCell="AQ23" sqref="AQ23"/>
    </sheetView>
  </sheetViews>
  <sheetFormatPr defaultColWidth="8.7109375" defaultRowHeight="15" customHeight="1" outlineLevelRow="1" outlineLevelCol="2"/>
  <cols>
    <col min="1" max="1" width="5.42578125" style="1" customWidth="1"/>
    <col min="2" max="2" width="37.42578125" style="1" customWidth="1"/>
    <col min="3" max="6" width="10.42578125" style="84" hidden="1" customWidth="1" outlineLevel="1"/>
    <col min="7" max="7" width="10.42578125" style="84" hidden="1" customWidth="1" outlineLevel="1" collapsed="1"/>
    <col min="8" max="11" width="10.42578125" style="84" hidden="1" customWidth="1" outlineLevel="2"/>
    <col min="12" max="12" width="10.42578125" style="84" hidden="1" customWidth="1" outlineLevel="1" collapsed="1"/>
    <col min="13" max="16" width="10.42578125" style="84" hidden="1" customWidth="1" outlineLevel="2"/>
    <col min="17" max="17" width="10.42578125" style="84" hidden="1" customWidth="1" outlineLevel="1" collapsed="1"/>
    <col min="18" max="21" width="10.42578125" style="84" hidden="1" customWidth="1" outlineLevel="1"/>
    <col min="22" max="22" width="10.42578125" style="84" customWidth="1" collapsed="1"/>
    <col min="23" max="26" width="10.42578125" style="84" hidden="1" customWidth="1" outlineLevel="1"/>
    <col min="27" max="27" width="10.42578125" style="84" customWidth="1" collapsed="1"/>
    <col min="28" max="31" width="10.42578125" style="84" hidden="1" customWidth="1" outlineLevel="1"/>
    <col min="32" max="32" width="10.42578125" style="84" customWidth="1" collapsed="1"/>
    <col min="33" max="43" width="10.42578125" style="84" customWidth="1"/>
    <col min="44" max="44" width="10" style="1" customWidth="1"/>
    <col min="45" max="16384" width="8.7109375" style="1"/>
  </cols>
  <sheetData>
    <row r="5" spans="2:44" ht="15" customHeight="1">
      <c r="B5" s="5"/>
      <c r="C5" s="1"/>
      <c r="G5" s="85" t="s">
        <v>45</v>
      </c>
    </row>
    <row r="6" spans="2:44" ht="15" customHeight="1">
      <c r="B6" s="8" t="s">
        <v>44</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2:44" ht="15" customHeight="1">
      <c r="B7" s="86" t="s">
        <v>145</v>
      </c>
    </row>
    <row r="9" spans="2:44" s="12" customFormat="1" ht="15" customHeight="1">
      <c r="C9" s="40" t="s">
        <v>116</v>
      </c>
      <c r="D9" s="40" t="s">
        <v>117</v>
      </c>
      <c r="E9" s="40" t="s">
        <v>118</v>
      </c>
      <c r="F9" s="40" t="s">
        <v>115</v>
      </c>
      <c r="G9" s="41" t="s">
        <v>114</v>
      </c>
      <c r="H9" s="40" t="s">
        <v>74</v>
      </c>
      <c r="I9" s="40" t="s">
        <v>75</v>
      </c>
      <c r="J9" s="40" t="s">
        <v>76</v>
      </c>
      <c r="K9" s="40" t="s">
        <v>77</v>
      </c>
      <c r="L9" s="41" t="s">
        <v>43</v>
      </c>
      <c r="M9" s="40" t="s">
        <v>78</v>
      </c>
      <c r="N9" s="40" t="s">
        <v>79</v>
      </c>
      <c r="O9" s="40" t="s">
        <v>80</v>
      </c>
      <c r="P9" s="40" t="s">
        <v>81</v>
      </c>
      <c r="Q9" s="41" t="s">
        <v>82</v>
      </c>
      <c r="R9" s="40" t="s">
        <v>147</v>
      </c>
      <c r="S9" s="40" t="s">
        <v>146</v>
      </c>
      <c r="T9" s="40" t="s">
        <v>185</v>
      </c>
      <c r="U9" s="40" t="s">
        <v>186</v>
      </c>
      <c r="V9" s="41" t="s">
        <v>187</v>
      </c>
      <c r="W9" s="40" t="s">
        <v>189</v>
      </c>
      <c r="X9" s="40" t="s">
        <v>190</v>
      </c>
      <c r="Y9" s="40" t="s">
        <v>195</v>
      </c>
      <c r="Z9" s="40" t="s">
        <v>200</v>
      </c>
      <c r="AA9" s="41" t="s">
        <v>199</v>
      </c>
      <c r="AB9" s="40" t="s">
        <v>201</v>
      </c>
      <c r="AC9" s="40" t="s">
        <v>209</v>
      </c>
      <c r="AD9" s="40" t="s">
        <v>213</v>
      </c>
      <c r="AE9" s="40" t="s">
        <v>215</v>
      </c>
      <c r="AF9" s="41" t="s">
        <v>214</v>
      </c>
      <c r="AG9" s="40" t="s">
        <v>216</v>
      </c>
      <c r="AH9" s="40" t="s">
        <v>217</v>
      </c>
      <c r="AI9" s="40" t="s">
        <v>219</v>
      </c>
      <c r="AJ9" s="40" t="s">
        <v>223</v>
      </c>
      <c r="AK9" s="41" t="s">
        <v>224</v>
      </c>
      <c r="AL9" s="40" t="s">
        <v>227</v>
      </c>
      <c r="AM9" s="40" t="s">
        <v>229</v>
      </c>
      <c r="AN9" s="40" t="s">
        <v>231</v>
      </c>
      <c r="AO9" s="40" t="s">
        <v>232</v>
      </c>
      <c r="AP9" s="41" t="s">
        <v>233</v>
      </c>
      <c r="AQ9" s="40" t="s">
        <v>235</v>
      </c>
    </row>
    <row r="10" spans="2:44" ht="15" customHeight="1">
      <c r="B10" s="43" t="s">
        <v>42</v>
      </c>
      <c r="C10" s="87"/>
      <c r="D10" s="87"/>
      <c r="E10" s="87"/>
      <c r="F10" s="87"/>
      <c r="G10" s="88"/>
      <c r="H10" s="87"/>
      <c r="I10" s="87"/>
      <c r="J10" s="87"/>
      <c r="K10" s="87"/>
      <c r="L10" s="88"/>
      <c r="M10" s="87"/>
      <c r="N10" s="87"/>
      <c r="O10" s="87"/>
      <c r="P10" s="87"/>
      <c r="Q10" s="88"/>
      <c r="R10" s="87"/>
      <c r="S10" s="87"/>
      <c r="T10" s="87"/>
      <c r="U10" s="87"/>
      <c r="V10" s="88"/>
      <c r="W10" s="87"/>
      <c r="X10" s="87"/>
      <c r="Y10" s="87"/>
      <c r="Z10" s="87"/>
      <c r="AA10" s="88"/>
      <c r="AB10" s="87"/>
      <c r="AC10" s="87"/>
      <c r="AD10" s="87"/>
      <c r="AE10" s="87"/>
      <c r="AF10" s="88"/>
      <c r="AG10" s="87"/>
      <c r="AH10" s="87"/>
      <c r="AI10" s="87"/>
      <c r="AJ10" s="87"/>
      <c r="AK10" s="88"/>
      <c r="AL10" s="87"/>
      <c r="AM10" s="87"/>
      <c r="AN10" s="87"/>
      <c r="AO10" s="87"/>
      <c r="AP10" s="88"/>
      <c r="AQ10" s="87"/>
    </row>
    <row r="11" spans="2:44" ht="15" customHeight="1">
      <c r="B11" s="89" t="s">
        <v>30</v>
      </c>
      <c r="C11" s="90">
        <v>22518</v>
      </c>
      <c r="D11" s="90">
        <v>26142.94248000002</v>
      </c>
      <c r="E11" s="90">
        <v>30299.458300000038</v>
      </c>
      <c r="F11" s="90">
        <v>35570.636430000028</v>
      </c>
      <c r="G11" s="91">
        <v>114531.12591000009</v>
      </c>
      <c r="H11" s="90">
        <v>37077.221460000073</v>
      </c>
      <c r="I11" s="90">
        <v>42291.694209999965</v>
      </c>
      <c r="J11" s="90">
        <v>45788.568579999977</v>
      </c>
      <c r="K11" s="90">
        <v>46896.649709999947</v>
      </c>
      <c r="L11" s="91">
        <v>172054.13395999998</v>
      </c>
      <c r="M11" s="90">
        <v>51328.6643900001</v>
      </c>
      <c r="N11" s="90">
        <v>54852.674740000024</v>
      </c>
      <c r="O11" s="90">
        <v>65002.639440000006</v>
      </c>
      <c r="P11" s="90">
        <v>65534</v>
      </c>
      <c r="Q11" s="91">
        <f>SUM(M11:P11)</f>
        <v>236717.97857000012</v>
      </c>
      <c r="R11" s="90">
        <v>68326</v>
      </c>
      <c r="S11" s="198">
        <v>71967</v>
      </c>
      <c r="T11" s="198">
        <v>81554</v>
      </c>
      <c r="U11" s="90">
        <v>83832</v>
      </c>
      <c r="V11" s="91">
        <f>SUM(R11:U11)</f>
        <v>305679</v>
      </c>
      <c r="W11" s="90">
        <v>82915</v>
      </c>
      <c r="X11" s="198">
        <v>85784</v>
      </c>
      <c r="Y11" s="198">
        <v>93431</v>
      </c>
      <c r="Z11" s="90">
        <v>94467</v>
      </c>
      <c r="AA11" s="91">
        <f>SUM(W11:Z11)</f>
        <v>356597</v>
      </c>
      <c r="AB11" s="90">
        <v>96510</v>
      </c>
      <c r="AC11" s="90">
        <v>105420</v>
      </c>
      <c r="AD11" s="90">
        <v>111115</v>
      </c>
      <c r="AE11" s="90">
        <v>115572</v>
      </c>
      <c r="AF11" s="91">
        <f>SUM(AB11:AE11)</f>
        <v>428617</v>
      </c>
      <c r="AG11" s="90">
        <v>115733</v>
      </c>
      <c r="AH11" s="90">
        <v>119702</v>
      </c>
      <c r="AI11" s="90">
        <v>126427</v>
      </c>
      <c r="AJ11" s="90">
        <v>120945</v>
      </c>
      <c r="AK11" s="91">
        <f>SUM(AG11:AJ11)</f>
        <v>482807</v>
      </c>
      <c r="AL11" s="90">
        <v>121882</v>
      </c>
      <c r="AM11" s="90">
        <v>125705</v>
      </c>
      <c r="AN11" s="90">
        <v>132351</v>
      </c>
      <c r="AO11" s="90">
        <v>133703</v>
      </c>
      <c r="AP11" s="91">
        <f>SUM(AL11:AO11)</f>
        <v>513641</v>
      </c>
      <c r="AQ11" s="90">
        <v>134793</v>
      </c>
      <c r="AR11" s="267"/>
    </row>
    <row r="12" spans="2:44" ht="15" customHeight="1">
      <c r="B12" s="92" t="s">
        <v>31</v>
      </c>
      <c r="C12" s="93">
        <v>10539</v>
      </c>
      <c r="D12" s="93">
        <v>8457.0457219710006</v>
      </c>
      <c r="E12" s="93">
        <v>10917.709193245988</v>
      </c>
      <c r="F12" s="93">
        <v>9940.0451999999896</v>
      </c>
      <c r="G12" s="94">
        <f>G13-G11</f>
        <v>60228.87408999991</v>
      </c>
      <c r="H12" s="93">
        <v>9679.7785399999939</v>
      </c>
      <c r="I12" s="93">
        <v>11721.305790000002</v>
      </c>
      <c r="J12" s="93">
        <v>13332.431420000003</v>
      </c>
      <c r="K12" s="93">
        <v>13313.350290000013</v>
      </c>
      <c r="L12" s="94">
        <v>48046.866040000015</v>
      </c>
      <c r="M12" s="93">
        <v>11142.33561</v>
      </c>
      <c r="N12" s="93">
        <v>9959.3252599999796</v>
      </c>
      <c r="O12" s="93">
        <v>15018.480099999984</v>
      </c>
      <c r="P12" s="93">
        <v>12782</v>
      </c>
      <c r="Q12" s="94">
        <f>SUM(M12:P12)</f>
        <v>48902.140969999964</v>
      </c>
      <c r="R12" s="93">
        <v>14185</v>
      </c>
      <c r="S12" s="201">
        <v>18176</v>
      </c>
      <c r="T12" s="201">
        <v>20663</v>
      </c>
      <c r="U12" s="93">
        <v>21869</v>
      </c>
      <c r="V12" s="94">
        <f>SUM(R12:U12)</f>
        <v>74893</v>
      </c>
      <c r="W12" s="93">
        <v>16522</v>
      </c>
      <c r="X12" s="201">
        <v>18877</v>
      </c>
      <c r="Y12" s="201">
        <v>26322</v>
      </c>
      <c r="Z12" s="93">
        <v>24708</v>
      </c>
      <c r="AA12" s="94">
        <f>SUM(W12:Z12)</f>
        <v>86429</v>
      </c>
      <c r="AB12" s="93">
        <v>22528</v>
      </c>
      <c r="AC12" s="93">
        <v>21870</v>
      </c>
      <c r="AD12" s="93">
        <v>29488</v>
      </c>
      <c r="AE12" s="93">
        <v>26154</v>
      </c>
      <c r="AF12" s="94">
        <f>SUM(AB12:AE12)</f>
        <v>100040</v>
      </c>
      <c r="AG12" s="93">
        <v>26510</v>
      </c>
      <c r="AH12" s="93">
        <v>27397</v>
      </c>
      <c r="AI12" s="93">
        <v>32188</v>
      </c>
      <c r="AJ12" s="93">
        <v>27681</v>
      </c>
      <c r="AK12" s="94">
        <f>SUM(AG12:AJ12)</f>
        <v>113776</v>
      </c>
      <c r="AL12" s="93">
        <v>32187</v>
      </c>
      <c r="AM12" s="93">
        <v>34166</v>
      </c>
      <c r="AN12" s="93">
        <v>41518</v>
      </c>
      <c r="AO12" s="93">
        <v>38149</v>
      </c>
      <c r="AP12" s="94">
        <f>SUM(AL12:AO12)</f>
        <v>146020</v>
      </c>
      <c r="AQ12" s="93">
        <v>41168</v>
      </c>
      <c r="AR12" s="267"/>
    </row>
    <row r="13" spans="2:44" s="67" customFormat="1" ht="15" customHeight="1">
      <c r="B13" s="67" t="s">
        <v>32</v>
      </c>
      <c r="C13" s="95">
        <v>33057</v>
      </c>
      <c r="D13" s="95">
        <v>34599.988201971028</v>
      </c>
      <c r="E13" s="95">
        <v>41217.167493246023</v>
      </c>
      <c r="F13" s="95">
        <v>45510.681630000021</v>
      </c>
      <c r="G13" s="96">
        <v>174760</v>
      </c>
      <c r="H13" s="95">
        <v>46757</v>
      </c>
      <c r="I13" s="95">
        <v>54013</v>
      </c>
      <c r="J13" s="95">
        <v>59121</v>
      </c>
      <c r="K13" s="95">
        <v>60210</v>
      </c>
      <c r="L13" s="96">
        <v>220101</v>
      </c>
      <c r="M13" s="95">
        <v>62471</v>
      </c>
      <c r="N13" s="95">
        <v>64812</v>
      </c>
      <c r="O13" s="95">
        <v>80021</v>
      </c>
      <c r="P13" s="95">
        <f>SUM(P11:P12)</f>
        <v>78316</v>
      </c>
      <c r="Q13" s="96">
        <f>SUM(M13:P13)</f>
        <v>285620</v>
      </c>
      <c r="R13" s="95">
        <f>SUM(R11:R12)</f>
        <v>82511</v>
      </c>
      <c r="S13" s="200">
        <f>SUM(S11:S12)</f>
        <v>90143</v>
      </c>
      <c r="T13" s="200">
        <f>SUM(T11:T12)</f>
        <v>102217</v>
      </c>
      <c r="U13" s="95">
        <f>SUM(U11:U12)</f>
        <v>105701</v>
      </c>
      <c r="V13" s="96">
        <f>SUM(R13:U13)</f>
        <v>380572</v>
      </c>
      <c r="W13" s="95">
        <f>SUM(W11:W12)</f>
        <v>99437</v>
      </c>
      <c r="X13" s="200">
        <f>SUM(X11:X12)</f>
        <v>104661</v>
      </c>
      <c r="Y13" s="200">
        <f>SUM(Y11:Y12)</f>
        <v>119753</v>
      </c>
      <c r="Z13" s="95">
        <f>SUM(Z11:Z12)</f>
        <v>119175</v>
      </c>
      <c r="AA13" s="96">
        <f>SUM(W13:Z13)</f>
        <v>443026</v>
      </c>
      <c r="AB13" s="95">
        <f>SUM(AB11:AB12)</f>
        <v>119038</v>
      </c>
      <c r="AC13" s="95">
        <f>SUM(AC11:AC12)</f>
        <v>127290</v>
      </c>
      <c r="AD13" s="95">
        <f>SUM(AD11:AD12)</f>
        <v>140603</v>
      </c>
      <c r="AE13" s="95">
        <f>SUM(AE11:AE12)</f>
        <v>141726</v>
      </c>
      <c r="AF13" s="96">
        <f>SUM(AB13:AE13)</f>
        <v>528657</v>
      </c>
      <c r="AG13" s="95">
        <f>SUM(AG11:AG12)</f>
        <v>142243</v>
      </c>
      <c r="AH13" s="95">
        <f>SUM(AH11:AH12)</f>
        <v>147099</v>
      </c>
      <c r="AI13" s="95">
        <f>SUM(AI11:AI12)</f>
        <v>158615</v>
      </c>
      <c r="AJ13" s="95">
        <f>SUM(AJ11:AJ12)</f>
        <v>148626</v>
      </c>
      <c r="AK13" s="96">
        <f>SUM(AG13:AJ13)</f>
        <v>596583</v>
      </c>
      <c r="AL13" s="95">
        <f>SUM(AL11:AL12)</f>
        <v>154069</v>
      </c>
      <c r="AM13" s="95">
        <f>SUM(AM11:AM12)</f>
        <v>159871</v>
      </c>
      <c r="AN13" s="95">
        <f>SUM(AN11:AN12)</f>
        <v>173869</v>
      </c>
      <c r="AO13" s="95">
        <f>SUM(AO11:AO12)</f>
        <v>171852</v>
      </c>
      <c r="AP13" s="96">
        <f>SUM(AL13:AO13)</f>
        <v>659661</v>
      </c>
      <c r="AQ13" s="95">
        <f>SUM(AQ11:AQ12)</f>
        <v>175961</v>
      </c>
    </row>
    <row r="14" spans="2:44" s="39" customFormat="1" ht="15" customHeight="1">
      <c r="B14" s="67"/>
      <c r="C14" s="97"/>
      <c r="D14" s="97"/>
      <c r="E14" s="97"/>
      <c r="F14" s="97"/>
      <c r="G14" s="98"/>
      <c r="H14" s="97"/>
      <c r="I14" s="97"/>
      <c r="J14" s="97"/>
      <c r="K14" s="97"/>
      <c r="L14" s="98"/>
      <c r="M14" s="97"/>
      <c r="N14" s="97"/>
      <c r="O14" s="97"/>
      <c r="P14" s="97"/>
      <c r="Q14" s="98"/>
      <c r="R14" s="97"/>
      <c r="S14" s="97"/>
      <c r="T14" s="97"/>
      <c r="U14" s="97"/>
      <c r="V14" s="98"/>
      <c r="W14" s="97"/>
      <c r="X14" s="97"/>
      <c r="Y14" s="97"/>
      <c r="Z14" s="97"/>
      <c r="AA14" s="98"/>
      <c r="AB14" s="97"/>
      <c r="AC14" s="97"/>
      <c r="AD14" s="97"/>
      <c r="AE14" s="97"/>
      <c r="AF14" s="98"/>
      <c r="AG14" s="97"/>
      <c r="AH14" s="97"/>
      <c r="AI14" s="97"/>
      <c r="AJ14" s="97"/>
      <c r="AK14" s="98"/>
      <c r="AL14" s="97"/>
      <c r="AM14" s="97"/>
      <c r="AN14" s="97"/>
      <c r="AO14" s="97"/>
      <c r="AP14" s="98"/>
      <c r="AQ14" s="97"/>
    </row>
    <row r="15" spans="2:44" s="39" customFormat="1" ht="15" customHeight="1">
      <c r="B15" s="67" t="s">
        <v>39</v>
      </c>
      <c r="C15" s="97"/>
      <c r="D15" s="97"/>
      <c r="E15" s="97"/>
      <c r="F15" s="97"/>
      <c r="G15" s="98"/>
      <c r="H15" s="97"/>
      <c r="I15" s="97"/>
      <c r="J15" s="97"/>
      <c r="K15" s="97"/>
      <c r="L15" s="98"/>
      <c r="M15" s="97"/>
      <c r="N15" s="97"/>
      <c r="O15" s="97"/>
      <c r="P15" s="97"/>
      <c r="Q15" s="98"/>
      <c r="R15" s="97"/>
      <c r="S15" s="97"/>
      <c r="T15" s="97"/>
      <c r="U15" s="97"/>
      <c r="V15" s="98"/>
      <c r="W15" s="97"/>
      <c r="X15" s="97"/>
      <c r="Y15" s="97"/>
      <c r="Z15" s="97"/>
      <c r="AA15" s="98"/>
      <c r="AB15" s="97"/>
      <c r="AC15" s="97"/>
      <c r="AD15" s="97"/>
      <c r="AE15" s="97"/>
      <c r="AF15" s="98"/>
      <c r="AG15" s="97"/>
      <c r="AH15" s="97"/>
      <c r="AI15" s="97"/>
      <c r="AJ15" s="97"/>
      <c r="AK15" s="98"/>
      <c r="AL15" s="97"/>
      <c r="AM15" s="97"/>
      <c r="AN15" s="97"/>
      <c r="AO15" s="97"/>
      <c r="AP15" s="98"/>
      <c r="AQ15" s="97"/>
    </row>
    <row r="16" spans="2:44" s="39" customFormat="1" ht="15" customHeight="1">
      <c r="B16" s="89" t="s">
        <v>40</v>
      </c>
      <c r="C16" s="90">
        <v>30074</v>
      </c>
      <c r="D16" s="90">
        <v>32046</v>
      </c>
      <c r="E16" s="90">
        <v>37632</v>
      </c>
      <c r="F16" s="90">
        <v>42104</v>
      </c>
      <c r="G16" s="91">
        <v>162231</v>
      </c>
      <c r="H16" s="90">
        <v>42117</v>
      </c>
      <c r="I16" s="90">
        <v>49153</v>
      </c>
      <c r="J16" s="90">
        <v>52666</v>
      </c>
      <c r="K16" s="90">
        <v>53677</v>
      </c>
      <c r="L16" s="91">
        <v>197613</v>
      </c>
      <c r="M16" s="90">
        <v>56222</v>
      </c>
      <c r="N16" s="90">
        <v>59959</v>
      </c>
      <c r="O16" s="90">
        <v>73811</v>
      </c>
      <c r="P16" s="90">
        <v>72143</v>
      </c>
      <c r="Q16" s="91">
        <v>262135</v>
      </c>
      <c r="R16" s="90">
        <v>76541</v>
      </c>
      <c r="S16" s="198">
        <v>83907</v>
      </c>
      <c r="T16" s="202">
        <v>95447</v>
      </c>
      <c r="U16" s="90">
        <v>98542</v>
      </c>
      <c r="V16" s="91">
        <f>SUM(R16:U16)</f>
        <v>354437</v>
      </c>
      <c r="W16" s="90">
        <v>93382</v>
      </c>
      <c r="X16" s="198">
        <v>98105</v>
      </c>
      <c r="Y16" s="202">
        <v>112406</v>
      </c>
      <c r="Z16" s="90">
        <v>112082</v>
      </c>
      <c r="AA16" s="91">
        <f>SUM(W16:Z16)</f>
        <v>415975</v>
      </c>
      <c r="AB16" s="90">
        <v>111670</v>
      </c>
      <c r="AC16" s="90">
        <v>119630</v>
      </c>
      <c r="AD16" s="241">
        <v>132146</v>
      </c>
      <c r="AE16" s="90">
        <v>132319</v>
      </c>
      <c r="AF16" s="91">
        <f>SUM(AB16:AE16)</f>
        <v>495765</v>
      </c>
      <c r="AG16" s="90">
        <v>132069</v>
      </c>
      <c r="AH16" s="90">
        <v>137445</v>
      </c>
      <c r="AI16" s="90">
        <v>147871</v>
      </c>
      <c r="AJ16" s="90">
        <v>138833</v>
      </c>
      <c r="AK16" s="91">
        <f>SUM(AG16:AJ16)</f>
        <v>556218</v>
      </c>
      <c r="AL16" s="90">
        <v>144166</v>
      </c>
      <c r="AM16" s="90">
        <v>149403</v>
      </c>
      <c r="AN16" s="90">
        <v>163082</v>
      </c>
      <c r="AO16" s="90">
        <v>161875</v>
      </c>
      <c r="AP16" s="91">
        <f>SUM(AL16:AO16)</f>
        <v>618526</v>
      </c>
      <c r="AQ16" s="90">
        <v>166319</v>
      </c>
    </row>
    <row r="17" spans="2:43" s="39" customFormat="1" ht="15" customHeight="1">
      <c r="B17" s="92" t="s">
        <v>41</v>
      </c>
      <c r="C17" s="93">
        <v>2983</v>
      </c>
      <c r="D17" s="93">
        <v>2553.9882019710276</v>
      </c>
      <c r="E17" s="93">
        <v>3585.1674932460228</v>
      </c>
      <c r="F17" s="93">
        <v>3406.681630000021</v>
      </c>
      <c r="G17" s="94">
        <v>12529</v>
      </c>
      <c r="H17" s="93">
        <v>4640</v>
      </c>
      <c r="I17" s="93">
        <v>4860</v>
      </c>
      <c r="J17" s="93">
        <v>6455</v>
      </c>
      <c r="K17" s="93">
        <v>6533</v>
      </c>
      <c r="L17" s="94">
        <v>22488</v>
      </c>
      <c r="M17" s="93">
        <v>6249</v>
      </c>
      <c r="N17" s="93">
        <v>4853</v>
      </c>
      <c r="O17" s="93">
        <v>6210</v>
      </c>
      <c r="P17" s="93">
        <v>6173</v>
      </c>
      <c r="Q17" s="94">
        <v>23485</v>
      </c>
      <c r="R17" s="93">
        <v>5970</v>
      </c>
      <c r="S17" s="199">
        <v>6236</v>
      </c>
      <c r="T17" s="203">
        <v>6770</v>
      </c>
      <c r="U17" s="93">
        <v>7159</v>
      </c>
      <c r="V17" s="94">
        <f>SUM(R17:U17)</f>
        <v>26135</v>
      </c>
      <c r="W17" s="93">
        <v>6055</v>
      </c>
      <c r="X17" s="199">
        <v>6556</v>
      </c>
      <c r="Y17" s="203">
        <v>7347</v>
      </c>
      <c r="Z17" s="93">
        <v>7093</v>
      </c>
      <c r="AA17" s="94">
        <f>SUM(W17:Z17)</f>
        <v>27051</v>
      </c>
      <c r="AB17" s="93">
        <v>7368</v>
      </c>
      <c r="AC17" s="93">
        <v>7660</v>
      </c>
      <c r="AD17" s="129">
        <v>8457</v>
      </c>
      <c r="AE17" s="93">
        <v>9407</v>
      </c>
      <c r="AF17" s="94">
        <f>SUM(AB17:AE17)</f>
        <v>32892</v>
      </c>
      <c r="AG17" s="93">
        <v>10174</v>
      </c>
      <c r="AH17" s="93">
        <v>9654</v>
      </c>
      <c r="AI17" s="93">
        <v>10744</v>
      </c>
      <c r="AJ17" s="93">
        <v>9793</v>
      </c>
      <c r="AK17" s="94">
        <f>SUM(AG17:AJ17)</f>
        <v>40365</v>
      </c>
      <c r="AL17" s="93">
        <v>9903</v>
      </c>
      <c r="AM17" s="93">
        <v>10468</v>
      </c>
      <c r="AN17" s="93">
        <v>10787</v>
      </c>
      <c r="AO17" s="93">
        <v>9977</v>
      </c>
      <c r="AP17" s="94">
        <f>SUM(AL17:AO17)</f>
        <v>41135</v>
      </c>
      <c r="AQ17" s="93">
        <v>9642</v>
      </c>
    </row>
    <row r="18" spans="2:43" s="67" customFormat="1" ht="15" customHeight="1">
      <c r="B18" s="67" t="s">
        <v>32</v>
      </c>
      <c r="C18" s="99">
        <f>C16+C17</f>
        <v>33057</v>
      </c>
      <c r="D18" s="99">
        <f t="shared" ref="D18:Q18" si="0">D16+D17</f>
        <v>34599.988201971028</v>
      </c>
      <c r="E18" s="99">
        <f t="shared" si="0"/>
        <v>41217.167493246023</v>
      </c>
      <c r="F18" s="99">
        <f t="shared" si="0"/>
        <v>45510.681630000021</v>
      </c>
      <c r="G18" s="100">
        <f t="shared" si="0"/>
        <v>174760</v>
      </c>
      <c r="H18" s="99">
        <f t="shared" si="0"/>
        <v>46757</v>
      </c>
      <c r="I18" s="99">
        <f t="shared" si="0"/>
        <v>54013</v>
      </c>
      <c r="J18" s="99">
        <f t="shared" si="0"/>
        <v>59121</v>
      </c>
      <c r="K18" s="99">
        <f t="shared" si="0"/>
        <v>60210</v>
      </c>
      <c r="L18" s="100">
        <f t="shared" si="0"/>
        <v>220101</v>
      </c>
      <c r="M18" s="99">
        <f t="shared" si="0"/>
        <v>62471</v>
      </c>
      <c r="N18" s="99">
        <f t="shared" si="0"/>
        <v>64812</v>
      </c>
      <c r="O18" s="99">
        <f t="shared" si="0"/>
        <v>80021</v>
      </c>
      <c r="P18" s="99">
        <f t="shared" si="0"/>
        <v>78316</v>
      </c>
      <c r="Q18" s="100">
        <f t="shared" si="0"/>
        <v>285620</v>
      </c>
      <c r="R18" s="99">
        <f>R16+R17</f>
        <v>82511</v>
      </c>
      <c r="S18" s="200">
        <f>SUM(S16:S17)</f>
        <v>90143</v>
      </c>
      <c r="T18" s="204">
        <f>SUM(T16:T17)</f>
        <v>102217</v>
      </c>
      <c r="U18" s="99">
        <f>U16+U17</f>
        <v>105701</v>
      </c>
      <c r="V18" s="100">
        <f>V16+V17</f>
        <v>380572</v>
      </c>
      <c r="W18" s="99">
        <f>W16+W17</f>
        <v>99437</v>
      </c>
      <c r="X18" s="200">
        <f>SUM(X16:X17)</f>
        <v>104661</v>
      </c>
      <c r="Y18" s="204">
        <f>SUM(Y16:Y17)</f>
        <v>119753</v>
      </c>
      <c r="Z18" s="99">
        <f t="shared" ref="Z18:AI18" si="1">Z16+Z17</f>
        <v>119175</v>
      </c>
      <c r="AA18" s="100">
        <f t="shared" si="1"/>
        <v>443026</v>
      </c>
      <c r="AB18" s="99">
        <f t="shared" si="1"/>
        <v>119038</v>
      </c>
      <c r="AC18" s="99">
        <f t="shared" si="1"/>
        <v>127290</v>
      </c>
      <c r="AD18" s="99">
        <f t="shared" si="1"/>
        <v>140603</v>
      </c>
      <c r="AE18" s="99">
        <f t="shared" si="1"/>
        <v>141726</v>
      </c>
      <c r="AF18" s="100">
        <f t="shared" si="1"/>
        <v>528657</v>
      </c>
      <c r="AG18" s="99">
        <f t="shared" si="1"/>
        <v>142243</v>
      </c>
      <c r="AH18" s="99">
        <f t="shared" si="1"/>
        <v>147099</v>
      </c>
      <c r="AI18" s="99">
        <f t="shared" si="1"/>
        <v>158615</v>
      </c>
      <c r="AJ18" s="99">
        <f t="shared" ref="AJ18:AL18" si="2">AJ16+AJ17</f>
        <v>148626</v>
      </c>
      <c r="AK18" s="100">
        <f t="shared" si="2"/>
        <v>596583</v>
      </c>
      <c r="AL18" s="99">
        <f t="shared" si="2"/>
        <v>154069</v>
      </c>
      <c r="AM18" s="99">
        <f t="shared" ref="AM18:AN18" si="3">AM16+AM17</f>
        <v>159871</v>
      </c>
      <c r="AN18" s="99">
        <f t="shared" si="3"/>
        <v>173869</v>
      </c>
      <c r="AO18" s="99">
        <f t="shared" ref="AO18:AP18" si="4">AO16+AO17</f>
        <v>171852</v>
      </c>
      <c r="AP18" s="100">
        <f t="shared" si="4"/>
        <v>659661</v>
      </c>
      <c r="AQ18" s="99">
        <f t="shared" ref="AQ18" si="5">AQ16+AQ17</f>
        <v>175961</v>
      </c>
    </row>
    <row r="19" spans="2:43" ht="15" hidden="1" customHeight="1" outlineLevel="1">
      <c r="C19" s="84" t="b">
        <f>C13=C18</f>
        <v>1</v>
      </c>
      <c r="D19" s="84" t="b">
        <f t="shared" ref="D19:Q19" si="6">D13=D18</f>
        <v>1</v>
      </c>
      <c r="E19" s="84" t="b">
        <f t="shared" si="6"/>
        <v>1</v>
      </c>
      <c r="F19" s="84" t="b">
        <f t="shared" si="6"/>
        <v>1</v>
      </c>
      <c r="G19" s="101" t="b">
        <f t="shared" si="6"/>
        <v>1</v>
      </c>
      <c r="H19" s="84" t="b">
        <f t="shared" si="6"/>
        <v>1</v>
      </c>
      <c r="I19" s="84" t="b">
        <f t="shared" si="6"/>
        <v>1</v>
      </c>
      <c r="J19" s="84" t="b">
        <f t="shared" si="6"/>
        <v>1</v>
      </c>
      <c r="K19" s="84" t="b">
        <f t="shared" si="6"/>
        <v>1</v>
      </c>
      <c r="L19" s="101" t="b">
        <f t="shared" si="6"/>
        <v>1</v>
      </c>
      <c r="M19" s="84" t="b">
        <f t="shared" si="6"/>
        <v>1</v>
      </c>
      <c r="N19" s="84" t="b">
        <f t="shared" si="6"/>
        <v>1</v>
      </c>
      <c r="O19" s="84" t="b">
        <f t="shared" si="6"/>
        <v>1</v>
      </c>
      <c r="P19" s="84" t="b">
        <f t="shared" si="6"/>
        <v>1</v>
      </c>
      <c r="Q19" s="101" t="b">
        <f t="shared" si="6"/>
        <v>1</v>
      </c>
      <c r="R19" s="84" t="b">
        <f t="shared" ref="R19:AI19" si="7">R13=R18</f>
        <v>1</v>
      </c>
      <c r="S19" s="84" t="b">
        <f t="shared" si="7"/>
        <v>1</v>
      </c>
      <c r="T19" s="84" t="b">
        <f t="shared" si="7"/>
        <v>1</v>
      </c>
      <c r="U19" s="84" t="b">
        <f t="shared" si="7"/>
        <v>1</v>
      </c>
      <c r="V19" s="101" t="b">
        <f t="shared" si="7"/>
        <v>1</v>
      </c>
      <c r="W19" s="84" t="b">
        <f t="shared" si="7"/>
        <v>1</v>
      </c>
      <c r="X19" s="84" t="b">
        <f t="shared" si="7"/>
        <v>1</v>
      </c>
      <c r="Y19" s="84" t="b">
        <f t="shared" si="7"/>
        <v>1</v>
      </c>
      <c r="Z19" s="84" t="b">
        <f t="shared" si="7"/>
        <v>1</v>
      </c>
      <c r="AA19" s="101" t="b">
        <f t="shared" si="7"/>
        <v>1</v>
      </c>
      <c r="AB19" s="84" t="b">
        <f t="shared" si="7"/>
        <v>1</v>
      </c>
      <c r="AC19" s="84" t="b">
        <f t="shared" si="7"/>
        <v>1</v>
      </c>
      <c r="AD19" s="84" t="b">
        <f t="shared" si="7"/>
        <v>1</v>
      </c>
      <c r="AE19" s="84" t="b">
        <f t="shared" si="7"/>
        <v>1</v>
      </c>
      <c r="AF19" s="101" t="b">
        <f t="shared" si="7"/>
        <v>1</v>
      </c>
      <c r="AG19" s="84" t="b">
        <f t="shared" si="7"/>
        <v>1</v>
      </c>
      <c r="AH19" s="84" t="b">
        <f t="shared" si="7"/>
        <v>1</v>
      </c>
      <c r="AI19" s="84" t="b">
        <f t="shared" si="7"/>
        <v>1</v>
      </c>
      <c r="AJ19" s="84" t="b">
        <f t="shared" ref="AJ19:AL19" si="8">AJ13=AJ18</f>
        <v>1</v>
      </c>
      <c r="AK19" s="101" t="b">
        <f t="shared" si="8"/>
        <v>1</v>
      </c>
      <c r="AL19" s="84" t="b">
        <f t="shared" si="8"/>
        <v>1</v>
      </c>
      <c r="AM19" s="84" t="b">
        <f t="shared" ref="AM19:AN19" si="9">AM13=AM18</f>
        <v>1</v>
      </c>
      <c r="AN19" s="84" t="b">
        <f t="shared" si="9"/>
        <v>1</v>
      </c>
      <c r="AO19" s="84" t="b">
        <f t="shared" ref="AO19:AP19" si="10">AO13=AO18</f>
        <v>1</v>
      </c>
      <c r="AP19" s="101" t="b">
        <f t="shared" si="10"/>
        <v>1</v>
      </c>
      <c r="AQ19" s="84" t="b">
        <f t="shared" ref="AQ19" si="11">AQ13=AQ18</f>
        <v>1</v>
      </c>
    </row>
    <row r="20" spans="2:43" ht="15" customHeight="1" collapsed="1" thickBot="1">
      <c r="G20" s="101"/>
      <c r="L20" s="101"/>
      <c r="Q20" s="101"/>
      <c r="V20" s="101"/>
      <c r="AA20" s="101"/>
      <c r="AF20" s="101"/>
      <c r="AK20" s="101"/>
      <c r="AP20" s="101"/>
    </row>
    <row r="21" spans="2:43" s="105" customFormat="1" ht="18.600000000000001" customHeight="1" thickTop="1">
      <c r="B21" s="102" t="s">
        <v>107</v>
      </c>
      <c r="C21" s="103">
        <v>15</v>
      </c>
      <c r="D21" s="103">
        <v>18</v>
      </c>
      <c r="E21" s="103">
        <v>21</v>
      </c>
      <c r="F21" s="103">
        <v>28</v>
      </c>
      <c r="G21" s="104">
        <f>F21</f>
        <v>28</v>
      </c>
      <c r="H21" s="103">
        <v>29</v>
      </c>
      <c r="I21" s="103">
        <v>31</v>
      </c>
      <c r="J21" s="103">
        <v>31</v>
      </c>
      <c r="K21" s="103">
        <v>34</v>
      </c>
      <c r="L21" s="104">
        <f>K21</f>
        <v>34</v>
      </c>
      <c r="M21" s="103">
        <v>32</v>
      </c>
      <c r="N21" s="103">
        <v>40</v>
      </c>
      <c r="O21" s="103">
        <v>42</v>
      </c>
      <c r="P21" s="103">
        <v>46</v>
      </c>
      <c r="Q21" s="104">
        <f>P21</f>
        <v>46</v>
      </c>
      <c r="R21" s="103">
        <v>45</v>
      </c>
      <c r="S21" s="103">
        <v>44</v>
      </c>
      <c r="T21" s="227">
        <v>54</v>
      </c>
      <c r="U21" s="227">
        <v>53</v>
      </c>
      <c r="V21" s="104">
        <f>U21</f>
        <v>53</v>
      </c>
      <c r="W21" s="103">
        <v>60</v>
      </c>
      <c r="X21" s="103">
        <v>62</v>
      </c>
      <c r="Y21" s="227">
        <v>65</v>
      </c>
      <c r="Z21" s="227">
        <v>70</v>
      </c>
      <c r="AA21" s="104">
        <f>Z21</f>
        <v>70</v>
      </c>
      <c r="AB21" s="227">
        <v>70</v>
      </c>
      <c r="AC21" s="227">
        <v>80</v>
      </c>
      <c r="AD21" s="227">
        <v>86</v>
      </c>
      <c r="AE21" s="227">
        <v>87</v>
      </c>
      <c r="AF21" s="104">
        <f>AE21</f>
        <v>87</v>
      </c>
      <c r="AG21" s="227">
        <v>90</v>
      </c>
      <c r="AH21" s="227">
        <v>92</v>
      </c>
      <c r="AI21" s="227">
        <v>94</v>
      </c>
      <c r="AJ21" s="227">
        <v>95</v>
      </c>
      <c r="AK21" s="104">
        <f>AJ21</f>
        <v>95</v>
      </c>
      <c r="AL21" s="227">
        <v>96</v>
      </c>
      <c r="AM21" s="227">
        <v>99</v>
      </c>
      <c r="AN21" s="227">
        <v>105</v>
      </c>
      <c r="AO21" s="227">
        <v>115</v>
      </c>
      <c r="AP21" s="104">
        <f>AO21</f>
        <v>115</v>
      </c>
      <c r="AQ21" s="227">
        <v>115</v>
      </c>
    </row>
    <row r="22" spans="2:43" s="105" customFormat="1" ht="18.600000000000001" customHeight="1" thickBot="1">
      <c r="B22" s="106" t="s">
        <v>108</v>
      </c>
      <c r="C22" s="107">
        <v>275</v>
      </c>
      <c r="D22" s="107">
        <v>320</v>
      </c>
      <c r="E22" s="107">
        <v>370</v>
      </c>
      <c r="F22" s="107">
        <v>402</v>
      </c>
      <c r="G22" s="108">
        <f>F22</f>
        <v>402</v>
      </c>
      <c r="H22" s="107">
        <v>435</v>
      </c>
      <c r="I22" s="107">
        <v>450</v>
      </c>
      <c r="J22" s="107">
        <v>520</v>
      </c>
      <c r="K22" s="107">
        <v>550</v>
      </c>
      <c r="L22" s="108">
        <f>K22</f>
        <v>550</v>
      </c>
      <c r="M22" s="107">
        <v>585</v>
      </c>
      <c r="N22" s="107">
        <v>610</v>
      </c>
      <c r="O22" s="107">
        <v>640</v>
      </c>
      <c r="P22" s="107">
        <v>665</v>
      </c>
      <c r="Q22" s="108">
        <f>P22</f>
        <v>665</v>
      </c>
      <c r="R22" s="107">
        <v>690</v>
      </c>
      <c r="S22" s="107">
        <v>720</v>
      </c>
      <c r="T22" s="228">
        <v>770</v>
      </c>
      <c r="U22" s="228">
        <v>780</v>
      </c>
      <c r="V22" s="108">
        <f>U22</f>
        <v>780</v>
      </c>
      <c r="W22" s="107">
        <v>770</v>
      </c>
      <c r="X22" s="107">
        <v>795</v>
      </c>
      <c r="Y22" s="228">
        <v>810</v>
      </c>
      <c r="Z22" s="228">
        <v>825</v>
      </c>
      <c r="AA22" s="108">
        <f>Z22</f>
        <v>825</v>
      </c>
      <c r="AB22" s="228">
        <v>855</v>
      </c>
      <c r="AC22" s="228">
        <v>870</v>
      </c>
      <c r="AD22" s="228">
        <v>890</v>
      </c>
      <c r="AE22" s="228">
        <v>905</v>
      </c>
      <c r="AF22" s="108">
        <f>AE22</f>
        <v>905</v>
      </c>
      <c r="AG22" s="228">
        <v>910</v>
      </c>
      <c r="AH22" s="228">
        <v>920</v>
      </c>
      <c r="AI22" s="228">
        <v>910</v>
      </c>
      <c r="AJ22" s="228">
        <v>920</v>
      </c>
      <c r="AK22" s="108">
        <f>AJ22</f>
        <v>920</v>
      </c>
      <c r="AL22" s="228">
        <v>915</v>
      </c>
      <c r="AM22" s="228">
        <v>895</v>
      </c>
      <c r="AN22" s="228">
        <v>895</v>
      </c>
      <c r="AO22" s="228">
        <v>900</v>
      </c>
      <c r="AP22" s="108">
        <f>AO22</f>
        <v>900</v>
      </c>
      <c r="AQ22" s="228">
        <v>900</v>
      </c>
    </row>
    <row r="23" spans="2:43" ht="15" customHeight="1" thickTop="1">
      <c r="G23" s="109"/>
      <c r="L23" s="109"/>
      <c r="Q23" s="109"/>
      <c r="V23" s="109"/>
      <c r="AA23" s="109"/>
      <c r="AF23" s="109"/>
      <c r="AK23" s="109"/>
      <c r="AP23" s="109"/>
    </row>
    <row r="24" spans="2:43" ht="15" customHeight="1">
      <c r="B24" s="14" t="s">
        <v>178</v>
      </c>
    </row>
    <row r="25" spans="2:43" ht="15" customHeight="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row>
    <row r="28" spans="2:43" ht="15" customHeight="1">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row>
    <row r="32" spans="2:43" ht="1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row>
    <row r="33" spans="3:43" ht="1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row>
    <row r="41" spans="3:43" ht="15" customHeight="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row>
    <row r="52" spans="3:43"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row>
    <row r="55" spans="3:43" ht="15" customHeight="1">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row>
    <row r="63" spans="3:43" ht="15" customHeight="1">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row>
  </sheetData>
  <hyperlinks>
    <hyperlink ref="G5" location="Cover!A1" display="Back to Main" xr:uid="{3A1AA0BB-2055-4F75-B943-3F4AEF3EAA47}"/>
  </hyperlinks>
  <pageMargins left="0.25" right="0.25" top="0.5" bottom="0.5" header="0.3" footer="0.55000000000000004"/>
  <pageSetup scale="72" orientation="landscape" r:id="rId1"/>
  <headerFooter>
    <oddFooter>&amp;L&amp;8&amp;K01+046LiveRamp Holdings, Inc.&amp;C&amp;8&amp;K01+047Page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M60"/>
  <sheetViews>
    <sheetView showGridLines="0" view="pageBreakPreview" zoomScale="80" zoomScaleNormal="80" zoomScaleSheetLayoutView="80" workbookViewId="0">
      <pane xSplit="2" ySplit="8" topLeftCell="H9" activePane="bottomRight" state="frozen"/>
      <selection pane="topRight"/>
      <selection pane="bottomLeft"/>
      <selection pane="bottomRight" activeCell="AM30" sqref="AM30"/>
    </sheetView>
  </sheetViews>
  <sheetFormatPr defaultColWidth="9.140625" defaultRowHeight="15" customHeight="1" outlineLevelCol="1"/>
  <cols>
    <col min="1" max="1" width="5.42578125" style="1" customWidth="1"/>
    <col min="2" max="2" width="54.42578125" style="1" customWidth="1"/>
    <col min="3" max="7" width="10.42578125" style="84" hidden="1" customWidth="1" outlineLevel="1"/>
    <col min="8" max="8" width="10.42578125" style="84" hidden="1" customWidth="1" outlineLevel="1" collapsed="1"/>
    <col min="9" max="17" width="10.42578125" style="84" hidden="1" customWidth="1" outlineLevel="1"/>
    <col min="18" max="18" width="10.42578125" style="84" customWidth="1" collapsed="1"/>
    <col min="19" max="22" width="10.42578125" style="84" hidden="1" customWidth="1" outlineLevel="1"/>
    <col min="23" max="23" width="10.42578125" style="84" customWidth="1" collapsed="1"/>
    <col min="24" max="27" width="10.42578125" style="84" hidden="1" customWidth="1" outlineLevel="1"/>
    <col min="28" max="28" width="10.42578125" style="84" customWidth="1" collapsed="1"/>
    <col min="29" max="39" width="10.42578125" style="84" customWidth="1"/>
    <col min="40" max="16384" width="9.140625" style="1"/>
  </cols>
  <sheetData>
    <row r="1" spans="2:39" ht="15" customHeight="1">
      <c r="B1" s="5"/>
    </row>
    <row r="2" spans="2:39" ht="15" customHeight="1">
      <c r="B2" s="5"/>
    </row>
    <row r="3" spans="2:39" ht="15" customHeight="1">
      <c r="B3" s="5"/>
    </row>
    <row r="4" spans="2:39" ht="15" customHeight="1">
      <c r="B4" s="5"/>
      <c r="C4" s="6" t="s">
        <v>45</v>
      </c>
    </row>
    <row r="5" spans="2:39" s="86" customFormat="1" ht="15" customHeight="1">
      <c r="B5" s="8" t="s">
        <v>23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row>
    <row r="6" spans="2:39" ht="15" customHeight="1">
      <c r="B6" s="1" t="s">
        <v>144</v>
      </c>
    </row>
    <row r="8" spans="2:39" ht="15" customHeight="1">
      <c r="C8" s="41" t="s">
        <v>114</v>
      </c>
      <c r="D8" s="40" t="s">
        <v>74</v>
      </c>
      <c r="E8" s="40" t="s">
        <v>75</v>
      </c>
      <c r="F8" s="40" t="s">
        <v>76</v>
      </c>
      <c r="G8" s="40" t="s">
        <v>77</v>
      </c>
      <c r="H8" s="41" t="s">
        <v>43</v>
      </c>
      <c r="I8" s="40" t="s">
        <v>78</v>
      </c>
      <c r="J8" s="40" t="s">
        <v>79</v>
      </c>
      <c r="K8" s="40" t="s">
        <v>80</v>
      </c>
      <c r="L8" s="40" t="s">
        <v>81</v>
      </c>
      <c r="M8" s="41" t="s">
        <v>82</v>
      </c>
      <c r="N8" s="40" t="s">
        <v>147</v>
      </c>
      <c r="O8" s="40" t="s">
        <v>146</v>
      </c>
      <c r="P8" s="40" t="s">
        <v>185</v>
      </c>
      <c r="Q8" s="40" t="s">
        <v>186</v>
      </c>
      <c r="R8" s="41" t="s">
        <v>187</v>
      </c>
      <c r="S8" s="40" t="s">
        <v>189</v>
      </c>
      <c r="T8" s="40" t="s">
        <v>190</v>
      </c>
      <c r="U8" s="40" t="s">
        <v>195</v>
      </c>
      <c r="V8" s="40" t="s">
        <v>200</v>
      </c>
      <c r="W8" s="41" t="s">
        <v>199</v>
      </c>
      <c r="X8" s="40" t="s">
        <v>201</v>
      </c>
      <c r="Y8" s="40" t="s">
        <v>209</v>
      </c>
      <c r="Z8" s="40" t="s">
        <v>213</v>
      </c>
      <c r="AA8" s="40" t="s">
        <v>215</v>
      </c>
      <c r="AB8" s="41" t="s">
        <v>214</v>
      </c>
      <c r="AC8" s="40" t="s">
        <v>216</v>
      </c>
      <c r="AD8" s="40" t="s">
        <v>217</v>
      </c>
      <c r="AE8" s="40" t="s">
        <v>219</v>
      </c>
      <c r="AF8" s="40" t="s">
        <v>223</v>
      </c>
      <c r="AG8" s="41" t="s">
        <v>224</v>
      </c>
      <c r="AH8" s="40" t="s">
        <v>227</v>
      </c>
      <c r="AI8" s="40" t="s">
        <v>229</v>
      </c>
      <c r="AJ8" s="40" t="s">
        <v>231</v>
      </c>
      <c r="AK8" s="40" t="s">
        <v>232</v>
      </c>
      <c r="AL8" s="41" t="s">
        <v>233</v>
      </c>
      <c r="AM8" s="40" t="s">
        <v>235</v>
      </c>
    </row>
    <row r="9" spans="2:39" ht="15" customHeight="1">
      <c r="C9" s="101"/>
      <c r="H9" s="101"/>
      <c r="M9" s="101"/>
      <c r="R9" s="101"/>
      <c r="W9" s="101"/>
      <c r="AB9" s="101"/>
      <c r="AG9" s="101"/>
      <c r="AL9" s="101"/>
    </row>
    <row r="10" spans="2:39" s="75" customFormat="1" ht="15" customHeight="1">
      <c r="B10" s="124" t="s">
        <v>226</v>
      </c>
      <c r="C10" s="125">
        <v>-130760</v>
      </c>
      <c r="D10" s="126">
        <v>-40399</v>
      </c>
      <c r="E10" s="126">
        <v>-37870</v>
      </c>
      <c r="F10" s="126">
        <v>-27257</v>
      </c>
      <c r="G10" s="126">
        <v>-27496</v>
      </c>
      <c r="H10" s="125">
        <v>-133022</v>
      </c>
      <c r="I10" s="126">
        <v>-29246</v>
      </c>
      <c r="J10" s="126">
        <v>-38480</v>
      </c>
      <c r="K10" s="126">
        <v>-37807</v>
      </c>
      <c r="L10" s="126">
        <f>'GAAP to Non-GAAP Inc Stmt'!P55</f>
        <v>-73823</v>
      </c>
      <c r="M10" s="125">
        <f>SUM(I10:L10)</f>
        <v>-179356</v>
      </c>
      <c r="N10" s="127">
        <f>'Income Statement'!N27</f>
        <v>-42493</v>
      </c>
      <c r="O10" s="127">
        <f>'Income Statement'!O27</f>
        <v>-45493</v>
      </c>
      <c r="P10" s="127">
        <f>'Income Statement'!P27</f>
        <v>-38327</v>
      </c>
      <c r="Q10" s="126">
        <f>'GAAP to Non-GAAP Inc Stmt'!U55</f>
        <v>-39224</v>
      </c>
      <c r="R10" s="125">
        <f>SUM(N10:Q10)</f>
        <v>-165537</v>
      </c>
      <c r="S10" s="127">
        <f>'Income Statement'!S27</f>
        <v>-25544</v>
      </c>
      <c r="T10" s="127">
        <f>'Income Statement'!T27</f>
        <v>-27077</v>
      </c>
      <c r="U10" s="127">
        <f>'Income Statement'!U27</f>
        <v>-15867</v>
      </c>
      <c r="V10" s="127">
        <f>'Income Statement'!V27</f>
        <v>-52312</v>
      </c>
      <c r="W10" s="125">
        <f>SUM(S10:V10)</f>
        <v>-120800</v>
      </c>
      <c r="X10" s="127">
        <f>'Income Statement'!X27</f>
        <v>13000</v>
      </c>
      <c r="Y10" s="127">
        <f>'Income Statement'!Y27</f>
        <v>-6032</v>
      </c>
      <c r="Z10" s="127">
        <f>'Income Statement'!Z27</f>
        <v>-14027</v>
      </c>
      <c r="AA10" s="127">
        <f>'Income Statement'!AA27</f>
        <v>-28016</v>
      </c>
      <c r="AB10" s="125">
        <f>SUM(X10:AA10)</f>
        <v>-35075</v>
      </c>
      <c r="AC10" s="127">
        <f>'Income Statement'!AC27</f>
        <v>-24903</v>
      </c>
      <c r="AD10" s="127">
        <f>'Income Statement'!AD27</f>
        <v>-26874</v>
      </c>
      <c r="AE10" s="127">
        <f>'Income Statement'!AE27</f>
        <v>-24685</v>
      </c>
      <c r="AF10" s="127">
        <f>'Income Statement'!AF27</f>
        <v>-42392</v>
      </c>
      <c r="AG10" s="125">
        <f>SUM(AC10:AF10)</f>
        <v>-118854</v>
      </c>
      <c r="AH10" s="127">
        <f>'Income Statement'!AH27</f>
        <v>7119</v>
      </c>
      <c r="AI10" s="127">
        <f>'Income Statement'!AI27</f>
        <v>14639</v>
      </c>
      <c r="AJ10" s="127">
        <f>'Income Statement'!AJ27</f>
        <v>21808</v>
      </c>
      <c r="AK10" s="127">
        <f>'Income Statement'!AK27</f>
        <v>-9205</v>
      </c>
      <c r="AL10" s="125">
        <f>SUM(AH10:AK10)</f>
        <v>34361</v>
      </c>
      <c r="AM10" s="127">
        <f>'Income Statement'!AM27</f>
        <v>-804</v>
      </c>
    </row>
    <row r="11" spans="2:39" ht="15" customHeight="1">
      <c r="B11" s="128" t="s">
        <v>110</v>
      </c>
      <c r="C11" s="94">
        <v>-45184</v>
      </c>
      <c r="D11" s="129">
        <v>-14184</v>
      </c>
      <c r="E11" s="129">
        <v>-12679</v>
      </c>
      <c r="F11" s="129">
        <v>-30374</v>
      </c>
      <c r="G11" s="129">
        <v>-8486</v>
      </c>
      <c r="H11" s="94">
        <f>SUM(D11:G11)</f>
        <v>-65723</v>
      </c>
      <c r="I11" s="129">
        <v>-1428</v>
      </c>
      <c r="J11" s="129">
        <v>2700</v>
      </c>
      <c r="K11" s="129">
        <v>-22546</v>
      </c>
      <c r="L11" s="129">
        <f>EBITDA!L11</f>
        <v>-24135</v>
      </c>
      <c r="M11" s="94">
        <f>SUM(I11:L11)</f>
        <v>-45409</v>
      </c>
      <c r="N11" s="130">
        <f>'Income Statement'!N29</f>
        <v>-353</v>
      </c>
      <c r="O11" s="130">
        <f>'Income Statement'!O29</f>
        <v>-5291</v>
      </c>
      <c r="P11" s="130">
        <f>'Income Statement'!P29</f>
        <v>-287</v>
      </c>
      <c r="Q11" s="129">
        <f>EBITDA!Q11</f>
        <v>-34345</v>
      </c>
      <c r="R11" s="94">
        <f>SUM(N11:Q11)</f>
        <v>-40276</v>
      </c>
      <c r="S11" s="130">
        <f>'Income Statement'!S29</f>
        <v>-3816</v>
      </c>
      <c r="T11" s="130">
        <f>'Income Statement'!T29</f>
        <v>-3109</v>
      </c>
      <c r="U11" s="130">
        <f>'Income Statement'!U29</f>
        <v>-4142</v>
      </c>
      <c r="V11" s="130">
        <f>'Income Statement'!V29</f>
        <v>-19465</v>
      </c>
      <c r="W11" s="94">
        <f>SUM(S11:V11)</f>
        <v>-30532</v>
      </c>
      <c r="X11" s="130">
        <f>'Income Statement'!X29</f>
        <v>-4365</v>
      </c>
      <c r="Y11" s="130">
        <f>'Income Statement'!Y29</f>
        <v>399</v>
      </c>
      <c r="Z11" s="130">
        <f>'Income Statement'!Z29</f>
        <v>1348</v>
      </c>
      <c r="AA11" s="130">
        <f>'Income Statement'!AA29</f>
        <v>1376</v>
      </c>
      <c r="AB11" s="94">
        <f>SUM(X11:AA11)</f>
        <v>-1242</v>
      </c>
      <c r="AC11" s="130">
        <f>'Income Statement'!AC29</f>
        <v>2315</v>
      </c>
      <c r="AD11" s="130">
        <f>'Income Statement'!AD29</f>
        <v>3562</v>
      </c>
      <c r="AE11" s="130">
        <f>'Income Statement'!AE29</f>
        <v>5835</v>
      </c>
      <c r="AF11" s="130">
        <f>'Income Statement'!AF29</f>
        <v>-6460</v>
      </c>
      <c r="AG11" s="94">
        <f>SUM(AC11:AF11)</f>
        <v>5252</v>
      </c>
      <c r="AH11" s="130">
        <f>'Income Statement'!AH29</f>
        <v>8705</v>
      </c>
      <c r="AI11" s="130">
        <f>'Income Statement'!AI29</f>
        <v>10163</v>
      </c>
      <c r="AJ11" s="130">
        <f>'Income Statement'!AJ29</f>
        <v>8429</v>
      </c>
      <c r="AK11" s="130">
        <f>'Income Statement'!AK29</f>
        <v>-3027</v>
      </c>
      <c r="AL11" s="94">
        <f>SUM(AH11:AK11)</f>
        <v>24270</v>
      </c>
      <c r="AM11" s="130">
        <f>'Income Statement'!AM29</f>
        <v>6685</v>
      </c>
    </row>
    <row r="12" spans="2:39" s="67" customFormat="1" ht="15" customHeight="1">
      <c r="B12" s="131" t="s">
        <v>113</v>
      </c>
      <c r="C12" s="132">
        <f>C10-C11</f>
        <v>-85576</v>
      </c>
      <c r="D12" s="133">
        <f t="shared" ref="D12:M12" si="0">D10-D11</f>
        <v>-26215</v>
      </c>
      <c r="E12" s="133">
        <f t="shared" si="0"/>
        <v>-25191</v>
      </c>
      <c r="F12" s="133">
        <f t="shared" si="0"/>
        <v>3117</v>
      </c>
      <c r="G12" s="133">
        <f t="shared" si="0"/>
        <v>-19010</v>
      </c>
      <c r="H12" s="132">
        <f t="shared" si="0"/>
        <v>-67299</v>
      </c>
      <c r="I12" s="133">
        <f t="shared" si="0"/>
        <v>-27818</v>
      </c>
      <c r="J12" s="133">
        <f t="shared" si="0"/>
        <v>-41180</v>
      </c>
      <c r="K12" s="133">
        <f t="shared" si="0"/>
        <v>-15261</v>
      </c>
      <c r="L12" s="133">
        <f t="shared" si="0"/>
        <v>-49688</v>
      </c>
      <c r="M12" s="132">
        <f t="shared" si="0"/>
        <v>-133947</v>
      </c>
      <c r="N12" s="134">
        <f t="shared" ref="N12:AE12" si="1">N10-N11</f>
        <v>-42140</v>
      </c>
      <c r="O12" s="134">
        <f t="shared" si="1"/>
        <v>-40202</v>
      </c>
      <c r="P12" s="134">
        <f t="shared" si="1"/>
        <v>-38040</v>
      </c>
      <c r="Q12" s="133">
        <f t="shared" si="1"/>
        <v>-4879</v>
      </c>
      <c r="R12" s="132">
        <f t="shared" si="1"/>
        <v>-125261</v>
      </c>
      <c r="S12" s="134">
        <f t="shared" si="1"/>
        <v>-21728</v>
      </c>
      <c r="T12" s="134">
        <f t="shared" si="1"/>
        <v>-23968</v>
      </c>
      <c r="U12" s="134">
        <f t="shared" si="1"/>
        <v>-11725</v>
      </c>
      <c r="V12" s="134">
        <f t="shared" si="1"/>
        <v>-32847</v>
      </c>
      <c r="W12" s="132">
        <f t="shared" si="1"/>
        <v>-90268</v>
      </c>
      <c r="X12" s="134">
        <f t="shared" si="1"/>
        <v>17365</v>
      </c>
      <c r="Y12" s="134">
        <f t="shared" si="1"/>
        <v>-6431</v>
      </c>
      <c r="Z12" s="134">
        <f t="shared" si="1"/>
        <v>-15375</v>
      </c>
      <c r="AA12" s="134">
        <f t="shared" si="1"/>
        <v>-29392</v>
      </c>
      <c r="AB12" s="132">
        <f t="shared" si="1"/>
        <v>-33833</v>
      </c>
      <c r="AC12" s="134">
        <f t="shared" si="1"/>
        <v>-27218</v>
      </c>
      <c r="AD12" s="134">
        <f t="shared" si="1"/>
        <v>-30436</v>
      </c>
      <c r="AE12" s="134">
        <f t="shared" si="1"/>
        <v>-30520</v>
      </c>
      <c r="AF12" s="134">
        <f t="shared" ref="AF12:AH12" si="2">AF10-AF11</f>
        <v>-35932</v>
      </c>
      <c r="AG12" s="132">
        <f t="shared" si="2"/>
        <v>-124106</v>
      </c>
      <c r="AH12" s="134">
        <f t="shared" si="2"/>
        <v>-1586</v>
      </c>
      <c r="AI12" s="134">
        <f t="shared" ref="AI12:AJ12" si="3">AI10-AI11</f>
        <v>4476</v>
      </c>
      <c r="AJ12" s="134">
        <f t="shared" si="3"/>
        <v>13379</v>
      </c>
      <c r="AK12" s="134">
        <f t="shared" ref="AK12:AL12" si="4">AK10-AK11</f>
        <v>-6178</v>
      </c>
      <c r="AL12" s="132">
        <f t="shared" si="4"/>
        <v>10091</v>
      </c>
      <c r="AM12" s="134">
        <f t="shared" ref="AM12" si="5">AM10-AM11</f>
        <v>-7489</v>
      </c>
    </row>
    <row r="13" spans="2:39" s="39" customFormat="1" ht="15" customHeight="1">
      <c r="B13" s="136"/>
      <c r="C13" s="101"/>
      <c r="D13" s="137"/>
      <c r="E13" s="137"/>
      <c r="F13" s="137"/>
      <c r="G13" s="137"/>
      <c r="H13" s="101"/>
      <c r="I13" s="137"/>
      <c r="J13" s="137"/>
      <c r="K13" s="137"/>
      <c r="L13" s="137"/>
      <c r="M13" s="101"/>
      <c r="N13" s="137"/>
      <c r="O13" s="137"/>
      <c r="P13" s="137"/>
      <c r="Q13" s="137"/>
      <c r="R13" s="101"/>
      <c r="S13" s="137"/>
      <c r="T13" s="137"/>
      <c r="U13" s="137"/>
      <c r="V13" s="137"/>
      <c r="W13" s="101"/>
      <c r="X13" s="137"/>
      <c r="Y13" s="137"/>
      <c r="Z13" s="137"/>
      <c r="AA13" s="137"/>
      <c r="AB13" s="101"/>
      <c r="AC13" s="137"/>
      <c r="AD13" s="137"/>
      <c r="AE13" s="137"/>
      <c r="AF13" s="137"/>
      <c r="AG13" s="101"/>
      <c r="AH13" s="137"/>
      <c r="AI13" s="137"/>
      <c r="AJ13" s="137"/>
      <c r="AK13" s="137"/>
      <c r="AL13" s="101"/>
      <c r="AM13" s="137"/>
    </row>
    <row r="14" spans="2:39" s="67" customFormat="1" ht="15" customHeight="1">
      <c r="B14" s="131" t="s">
        <v>15</v>
      </c>
      <c r="C14" s="138"/>
      <c r="D14" s="139"/>
      <c r="E14" s="139"/>
      <c r="F14" s="139"/>
      <c r="G14" s="139"/>
      <c r="H14" s="138"/>
      <c r="I14" s="139"/>
      <c r="J14" s="139"/>
      <c r="K14" s="139"/>
      <c r="L14" s="139"/>
      <c r="M14" s="138"/>
      <c r="N14" s="139"/>
      <c r="O14" s="139"/>
      <c r="P14" s="139"/>
      <c r="Q14" s="139"/>
      <c r="R14" s="138"/>
      <c r="S14" s="139"/>
      <c r="T14" s="139"/>
      <c r="U14" s="139"/>
      <c r="V14" s="139"/>
      <c r="W14" s="138"/>
      <c r="X14" s="139"/>
      <c r="Y14" s="139"/>
      <c r="Z14" s="139"/>
      <c r="AA14" s="139"/>
      <c r="AB14" s="138"/>
      <c r="AC14" s="139"/>
      <c r="AD14" s="139"/>
      <c r="AE14" s="139"/>
      <c r="AF14" s="139"/>
      <c r="AG14" s="138"/>
      <c r="AH14" s="139"/>
      <c r="AI14" s="139"/>
      <c r="AJ14" s="139"/>
      <c r="AK14" s="139"/>
      <c r="AL14" s="138"/>
      <c r="AM14" s="139"/>
    </row>
    <row r="15" spans="2:39" s="39" customFormat="1" ht="15" customHeight="1">
      <c r="B15" s="136" t="s">
        <v>16</v>
      </c>
      <c r="C15" s="140">
        <v>-1.1579773027612832</v>
      </c>
      <c r="D15" s="141">
        <v>-0.33</v>
      </c>
      <c r="E15" s="141">
        <v>-0.32</v>
      </c>
      <c r="F15" s="141">
        <v>0.04</v>
      </c>
      <c r="G15" s="141">
        <v>-0.24</v>
      </c>
      <c r="H15" s="140">
        <v>-0.85</v>
      </c>
      <c r="I15" s="141">
        <v>-0.36</v>
      </c>
      <c r="J15" s="141">
        <v>-0.53</v>
      </c>
      <c r="K15" s="141">
        <v>-0.2</v>
      </c>
      <c r="L15" s="141">
        <v>-0.73</v>
      </c>
      <c r="M15" s="140">
        <v>-1.79</v>
      </c>
      <c r="N15" s="141">
        <f>N16</f>
        <v>-0.61155777435927205</v>
      </c>
      <c r="O15" s="141">
        <f>O16</f>
        <v>-0.59396607765498488</v>
      </c>
      <c r="P15" s="141">
        <f>P16</f>
        <v>-0.56378106798274863</v>
      </c>
      <c r="Q15" s="141">
        <f>Q16</f>
        <v>-6.1648028427669199E-2</v>
      </c>
      <c r="R15" s="140">
        <f>'Income Statement'!R39</f>
        <v>-1.8485979929161747</v>
      </c>
      <c r="S15" s="141">
        <f>S16</f>
        <v>-0.33137105383559556</v>
      </c>
      <c r="T15" s="141">
        <f>T16</f>
        <v>-0.36309650053022269</v>
      </c>
      <c r="U15" s="141">
        <f>U16</f>
        <v>-0.17625482915683297</v>
      </c>
      <c r="V15" s="141">
        <f>V16</f>
        <v>-0.48944286331599884</v>
      </c>
      <c r="W15" s="140">
        <f>W12/W34</f>
        <v>-1.3614364249247777</v>
      </c>
      <c r="X15" s="141">
        <f>X12/X34</f>
        <v>0.25414178667603327</v>
      </c>
      <c r="Y15" s="141">
        <f>Y12/Y34</f>
        <v>-9.451515240586697E-2</v>
      </c>
      <c r="Z15" s="141">
        <f>Z12/Z34</f>
        <v>-0.22547294324681039</v>
      </c>
      <c r="AA15" s="141">
        <f>AA16</f>
        <v>-0.43044388793696819</v>
      </c>
      <c r="AB15" s="140">
        <f>AB12/AB34</f>
        <v>-0.4960050431748545</v>
      </c>
      <c r="AC15" s="141">
        <f>AC16</f>
        <v>-0.39790652456763592</v>
      </c>
      <c r="AD15" s="141">
        <f>AD16</f>
        <v>-0.45361869560033385</v>
      </c>
      <c r="AE15" s="141">
        <f>AE16</f>
        <v>-0.45819955544578911</v>
      </c>
      <c r="AF15" s="141">
        <f>AF16</f>
        <v>-0.48158953413383288</v>
      </c>
      <c r="AG15" s="140">
        <f>AG12/AG34</f>
        <v>-1.8704183747287195</v>
      </c>
      <c r="AH15" s="141">
        <f>AH16</f>
        <v>-2.3850700031580373E-2</v>
      </c>
      <c r="AI15" s="141">
        <f>AI12/AI34</f>
        <v>6.7527608472632908E-2</v>
      </c>
      <c r="AJ15" s="141">
        <f>AJ12/AJ34</f>
        <v>0.20283197647094495</v>
      </c>
      <c r="AK15" s="141">
        <f>AK12/AK34</f>
        <v>-9.3150189225457231E-2</v>
      </c>
      <c r="AL15" s="140">
        <f>AL12/AL34</f>
        <v>0.15228020402619744</v>
      </c>
      <c r="AM15" s="141">
        <f>AM12/AM34</f>
        <v>-0.11241200222152174</v>
      </c>
    </row>
    <row r="16" spans="2:39" s="39" customFormat="1" ht="15" customHeight="1">
      <c r="B16" s="136" t="s">
        <v>17</v>
      </c>
      <c r="C16" s="140">
        <v>-1.1579773027612832</v>
      </c>
      <c r="D16" s="141">
        <f t="shared" ref="D16:M16" si="6">D15</f>
        <v>-0.33</v>
      </c>
      <c r="E16" s="141">
        <f t="shared" si="6"/>
        <v>-0.32</v>
      </c>
      <c r="F16" s="141">
        <f t="shared" si="6"/>
        <v>0.04</v>
      </c>
      <c r="G16" s="141">
        <f t="shared" si="6"/>
        <v>-0.24</v>
      </c>
      <c r="H16" s="140">
        <f t="shared" si="6"/>
        <v>-0.85</v>
      </c>
      <c r="I16" s="141">
        <f t="shared" si="6"/>
        <v>-0.36</v>
      </c>
      <c r="J16" s="141">
        <f t="shared" si="6"/>
        <v>-0.53</v>
      </c>
      <c r="K16" s="141">
        <f t="shared" si="6"/>
        <v>-0.2</v>
      </c>
      <c r="L16" s="141">
        <f t="shared" si="6"/>
        <v>-0.73</v>
      </c>
      <c r="M16" s="140">
        <f t="shared" si="6"/>
        <v>-1.79</v>
      </c>
      <c r="N16" s="141">
        <f>'Income Statement'!N37</f>
        <v>-0.61155777435927205</v>
      </c>
      <c r="O16" s="141">
        <f>'Income Statement'!O37</f>
        <v>-0.59396607765498488</v>
      </c>
      <c r="P16" s="141">
        <f>'Income Statement'!P37</f>
        <v>-0.56378106798274863</v>
      </c>
      <c r="Q16" s="141">
        <f>'Income Statement'!Q37</f>
        <v>-6.1648028427669199E-2</v>
      </c>
      <c r="R16" s="140">
        <f>R15</f>
        <v>-1.8485979929161747</v>
      </c>
      <c r="S16" s="141">
        <f>'Income Statement'!S37</f>
        <v>-0.33137105383559556</v>
      </c>
      <c r="T16" s="141">
        <f>'Income Statement'!T37</f>
        <v>-0.36309650053022269</v>
      </c>
      <c r="U16" s="141">
        <f>'Income Statement'!U37</f>
        <v>-0.17625482915683297</v>
      </c>
      <c r="V16" s="141">
        <f>'Income Statement'!V37</f>
        <v>-0.48944286331599884</v>
      </c>
      <c r="W16" s="140">
        <f>W12/W34</f>
        <v>-1.3614364249247777</v>
      </c>
      <c r="X16" s="141">
        <f>X12/X35</f>
        <v>0.24947920408016666</v>
      </c>
      <c r="Y16" s="141">
        <f>Y12/Y34</f>
        <v>-9.451515240586697E-2</v>
      </c>
      <c r="Z16" s="141">
        <f>Z12/Z34</f>
        <v>-0.22547294324681039</v>
      </c>
      <c r="AA16" s="141">
        <f>'Income Statement'!AA37</f>
        <v>-0.43044388793696819</v>
      </c>
      <c r="AB16" s="140">
        <f>AB12/AB34</f>
        <v>-0.4960050431748545</v>
      </c>
      <c r="AC16" s="141">
        <f>'Income Statement'!AC37</f>
        <v>-0.39790652456763592</v>
      </c>
      <c r="AD16" s="141">
        <f>'Income Statement'!AD37</f>
        <v>-0.45361869560033385</v>
      </c>
      <c r="AE16" s="141">
        <f>'Income Statement'!AE37</f>
        <v>-0.45819955544578911</v>
      </c>
      <c r="AF16" s="141">
        <f>'Income Statement'!AF37</f>
        <v>-0.48158953413383288</v>
      </c>
      <c r="AG16" s="140">
        <f>AG12/AG34</f>
        <v>-1.8704183747287195</v>
      </c>
      <c r="AH16" s="141">
        <f>'Income Statement'!AH37</f>
        <v>-2.3850700031580373E-2</v>
      </c>
      <c r="AI16" s="141">
        <f>AI12/AI35</f>
        <v>6.5951553014675549E-2</v>
      </c>
      <c r="AJ16" s="141">
        <f>AJ12/AJ35</f>
        <v>0.19691506115420279</v>
      </c>
      <c r="AK16" s="141">
        <f>AK12/AK35</f>
        <v>-9.0227979728644242E-2</v>
      </c>
      <c r="AL16" s="140">
        <f>AL12/AL34</f>
        <v>0.15228020402619744</v>
      </c>
      <c r="AM16" s="141">
        <f>AM12/AM34</f>
        <v>-0.11241200222152174</v>
      </c>
    </row>
    <row r="17" spans="2:39" s="39" customFormat="1" ht="15" customHeight="1">
      <c r="B17" s="136"/>
      <c r="C17" s="101"/>
      <c r="D17" s="137"/>
      <c r="E17" s="137"/>
      <c r="F17" s="137"/>
      <c r="G17" s="137"/>
      <c r="H17" s="101"/>
      <c r="I17" s="137"/>
      <c r="J17" s="137"/>
      <c r="K17" s="137"/>
      <c r="L17" s="137"/>
      <c r="M17" s="101"/>
      <c r="N17" s="137"/>
      <c r="O17" s="137"/>
      <c r="P17" s="137"/>
      <c r="Q17" s="137"/>
      <c r="R17" s="101"/>
      <c r="S17" s="137"/>
      <c r="T17" s="137"/>
      <c r="U17" s="137"/>
      <c r="V17" s="137"/>
      <c r="W17" s="101"/>
      <c r="X17" s="137"/>
      <c r="Y17" s="137"/>
      <c r="Z17" s="137"/>
      <c r="AA17" s="137"/>
      <c r="AB17" s="101"/>
      <c r="AC17" s="137"/>
      <c r="AD17" s="137"/>
      <c r="AE17" s="137"/>
      <c r="AF17" s="137"/>
      <c r="AG17" s="101"/>
      <c r="AH17" s="137"/>
      <c r="AI17" s="137"/>
      <c r="AJ17" s="137"/>
      <c r="AK17" s="137"/>
      <c r="AL17" s="101"/>
      <c r="AM17" s="137"/>
    </row>
    <row r="18" spans="2:39" s="39" customFormat="1" ht="15" customHeight="1">
      <c r="B18" s="142" t="s">
        <v>1</v>
      </c>
      <c r="C18" s="88"/>
      <c r="D18" s="143"/>
      <c r="E18" s="143"/>
      <c r="F18" s="143"/>
      <c r="G18" s="143"/>
      <c r="H18" s="88"/>
      <c r="I18" s="143"/>
      <c r="J18" s="143"/>
      <c r="K18" s="143"/>
      <c r="L18" s="143"/>
      <c r="M18" s="88"/>
      <c r="N18" s="143"/>
      <c r="O18" s="143"/>
      <c r="P18" s="143"/>
      <c r="Q18" s="143"/>
      <c r="R18" s="88"/>
      <c r="S18" s="143"/>
      <c r="T18" s="143"/>
      <c r="U18" s="143"/>
      <c r="V18" s="143"/>
      <c r="W18" s="88"/>
      <c r="X18" s="143"/>
      <c r="Y18" s="143"/>
      <c r="Z18" s="143"/>
      <c r="AA18" s="143"/>
      <c r="AB18" s="88"/>
      <c r="AC18" s="143"/>
      <c r="AD18" s="143"/>
      <c r="AE18" s="143"/>
      <c r="AF18" s="143"/>
      <c r="AG18" s="88"/>
      <c r="AH18" s="143"/>
      <c r="AI18" s="143"/>
      <c r="AJ18" s="143"/>
      <c r="AK18" s="143"/>
      <c r="AL18" s="88"/>
      <c r="AM18" s="143"/>
    </row>
    <row r="19" spans="2:39" s="39" customFormat="1" ht="15" customHeight="1">
      <c r="B19" s="142" t="s">
        <v>112</v>
      </c>
      <c r="C19" s="144">
        <v>18618.054930000002</v>
      </c>
      <c r="D19" s="145">
        <v>5959</v>
      </c>
      <c r="E19" s="145">
        <v>6015</v>
      </c>
      <c r="F19" s="145">
        <v>5965</v>
      </c>
      <c r="G19" s="145">
        <v>5956</v>
      </c>
      <c r="H19" s="144">
        <f t="shared" ref="H19:H24" si="7">SUM(D19:G19)</f>
        <v>23895</v>
      </c>
      <c r="I19" s="145">
        <v>5970</v>
      </c>
      <c r="J19" s="145">
        <v>3548</v>
      </c>
      <c r="K19" s="145">
        <v>3359</v>
      </c>
      <c r="L19" s="145">
        <v>2981</v>
      </c>
      <c r="M19" s="144">
        <f t="shared" ref="M19:M24" si="8">SUM(I19:L19)</f>
        <v>15858</v>
      </c>
      <c r="N19" s="145">
        <f>'GAAP to Non-GAAP Inc Stmt'!R47</f>
        <v>3123</v>
      </c>
      <c r="O19" s="145">
        <f>'GAAP to Non-GAAP Inc Stmt'!S47</f>
        <v>5369</v>
      </c>
      <c r="P19" s="145">
        <f>'GAAP to Non-GAAP Inc Stmt'!T47</f>
        <v>5369</v>
      </c>
      <c r="Q19" s="145">
        <f>'GAAP to Non-GAAP Inc Stmt'!U47</f>
        <v>5181</v>
      </c>
      <c r="R19" s="144">
        <f t="shared" ref="R19:R24" si="9">SUM(N19:Q19)</f>
        <v>19042</v>
      </c>
      <c r="S19" s="145">
        <f>'GAAP to Non-GAAP Inc Stmt'!W47</f>
        <v>5306</v>
      </c>
      <c r="T19" s="145">
        <f>'GAAP to Non-GAAP Inc Stmt'!X47</f>
        <v>4350</v>
      </c>
      <c r="U19" s="145">
        <f>'GAAP to Non-GAAP Inc Stmt'!Y47</f>
        <v>4213</v>
      </c>
      <c r="V19" s="145">
        <f>'GAAP to Non-GAAP Inc Stmt'!Z47</f>
        <v>4177</v>
      </c>
      <c r="W19" s="144">
        <f t="shared" ref="W19:W24" si="10">SUM(S19:V19)</f>
        <v>18046</v>
      </c>
      <c r="X19" s="145">
        <f>'GAAP to Non-GAAP Inc Stmt'!AB47</f>
        <v>4645</v>
      </c>
      <c r="Y19" s="145">
        <f>'GAAP to Non-GAAP Inc Stmt'!AC47</f>
        <v>4612</v>
      </c>
      <c r="Z19" s="145">
        <f>'GAAP to Non-GAAP Inc Stmt'!AD47</f>
        <v>4647</v>
      </c>
      <c r="AA19" s="145">
        <f>'GAAP to Non-GAAP Inc Stmt'!AE47</f>
        <v>4807</v>
      </c>
      <c r="AB19" s="144">
        <f t="shared" ref="AB19:AB24" si="11">SUM(X19:AA19)</f>
        <v>18711</v>
      </c>
      <c r="AC19" s="145">
        <f>'GAAP to Non-GAAP Inc Stmt'!AG47</f>
        <v>4643</v>
      </c>
      <c r="AD19" s="145">
        <f>'GAAP to Non-GAAP Inc Stmt'!AH47</f>
        <v>4637</v>
      </c>
      <c r="AE19" s="145">
        <f>'GAAP to Non-GAAP Inc Stmt'!AI47</f>
        <v>4209</v>
      </c>
      <c r="AF19" s="145">
        <f>'GAAP to Non-GAAP Inc Stmt'!AJ47</f>
        <v>3336</v>
      </c>
      <c r="AG19" s="144">
        <f t="shared" ref="AG19:AG24" si="12">SUM(AC19:AF19)</f>
        <v>16825</v>
      </c>
      <c r="AH19" s="145">
        <f>'GAAP to Non-GAAP Inc Stmt'!AL47</f>
        <v>3290</v>
      </c>
      <c r="AI19" s="145">
        <f>'GAAP to Non-GAAP Inc Stmt'!AM47</f>
        <v>1217</v>
      </c>
      <c r="AJ19" s="145">
        <f>'GAAP to Non-GAAP Inc Stmt'!AN47</f>
        <v>1181</v>
      </c>
      <c r="AK19" s="145">
        <f>'GAAP to Non-GAAP Inc Stmt'!AO47</f>
        <v>3097</v>
      </c>
      <c r="AL19" s="144">
        <f t="shared" ref="AL19:AL24" si="13">SUM(AH19:AK19)</f>
        <v>8785</v>
      </c>
      <c r="AM19" s="145">
        <f>'GAAP to Non-GAAP Inc Stmt'!AQ47</f>
        <v>3846</v>
      </c>
    </row>
    <row r="20" spans="2:39" s="39" customFormat="1" ht="15" customHeight="1">
      <c r="B20" s="142" t="s">
        <v>149</v>
      </c>
      <c r="C20" s="144">
        <v>39795</v>
      </c>
      <c r="D20" s="145">
        <v>12400</v>
      </c>
      <c r="E20" s="145">
        <v>13154</v>
      </c>
      <c r="F20" s="145">
        <v>13290</v>
      </c>
      <c r="G20" s="145">
        <v>14023</v>
      </c>
      <c r="H20" s="144">
        <f t="shared" si="7"/>
        <v>52867</v>
      </c>
      <c r="I20" s="145">
        <v>17798</v>
      </c>
      <c r="J20" s="145">
        <v>17667</v>
      </c>
      <c r="K20" s="145">
        <v>26082</v>
      </c>
      <c r="L20" s="145">
        <v>41175</v>
      </c>
      <c r="M20" s="144">
        <f t="shared" si="8"/>
        <v>102722</v>
      </c>
      <c r="N20" s="145">
        <f>'GAAP to Non-GAAP Inc Stmt'!R48</f>
        <v>18630</v>
      </c>
      <c r="O20" s="145">
        <f>'GAAP to Non-GAAP Inc Stmt'!S48</f>
        <v>23354</v>
      </c>
      <c r="P20" s="145">
        <f>'GAAP to Non-GAAP Inc Stmt'!T48</f>
        <v>30295</v>
      </c>
      <c r="Q20" s="145">
        <f>'GAAP to Non-GAAP Inc Stmt'!U48</f>
        <v>17168</v>
      </c>
      <c r="R20" s="144">
        <f t="shared" si="9"/>
        <v>89447</v>
      </c>
      <c r="S20" s="145">
        <f>'GAAP to Non-GAAP Inc Stmt'!W48</f>
        <v>16485</v>
      </c>
      <c r="T20" s="145">
        <f>'GAAP to Non-GAAP Inc Stmt'!X48</f>
        <v>24204</v>
      </c>
      <c r="U20" s="145">
        <f>'GAAP to Non-GAAP Inc Stmt'!Y48</f>
        <v>23894</v>
      </c>
      <c r="V20" s="145">
        <f>'GAAP to Non-GAAP Inc Stmt'!Z48</f>
        <v>47124</v>
      </c>
      <c r="W20" s="144">
        <f t="shared" si="10"/>
        <v>111707</v>
      </c>
      <c r="X20" s="145">
        <f>'GAAP to Non-GAAP Inc Stmt'!AB48</f>
        <v>18496</v>
      </c>
      <c r="Y20" s="145">
        <f>'GAAP to Non-GAAP Inc Stmt'!AC48</f>
        <v>19221</v>
      </c>
      <c r="Z20" s="145">
        <f>'GAAP to Non-GAAP Inc Stmt'!AD48</f>
        <v>23758</v>
      </c>
      <c r="AA20" s="145">
        <f>'GAAP to Non-GAAP Inc Stmt'!AE48</f>
        <v>25782</v>
      </c>
      <c r="AB20" s="144">
        <f t="shared" si="11"/>
        <v>87257</v>
      </c>
      <c r="AC20" s="145">
        <f>'GAAP to Non-GAAP Inc Stmt'!AG48</f>
        <v>24225</v>
      </c>
      <c r="AD20" s="145">
        <f>'GAAP to Non-GAAP Inc Stmt'!AH48</f>
        <v>27293</v>
      </c>
      <c r="AE20" s="145">
        <f>'GAAP to Non-GAAP Inc Stmt'!AI48</f>
        <v>29624</v>
      </c>
      <c r="AF20" s="145">
        <f>'GAAP to Non-GAAP Inc Stmt'!AJ48</f>
        <v>44658</v>
      </c>
      <c r="AG20" s="144">
        <f t="shared" si="12"/>
        <v>125800</v>
      </c>
      <c r="AH20" s="145">
        <f>'GAAP to Non-GAAP Inc Stmt'!AL48</f>
        <v>13292</v>
      </c>
      <c r="AI20" s="145">
        <f>'GAAP to Non-GAAP Inc Stmt'!AM48</f>
        <v>15735</v>
      </c>
      <c r="AJ20" s="145">
        <f>'GAAP to Non-GAAP Inc Stmt'!AN48</f>
        <v>17497</v>
      </c>
      <c r="AK20" s="145">
        <f>'GAAP to Non-GAAP Inc Stmt'!AO48</f>
        <v>24780</v>
      </c>
      <c r="AL20" s="144">
        <f t="shared" si="13"/>
        <v>71304</v>
      </c>
      <c r="AM20" s="145">
        <f>'GAAP to Non-GAAP Inc Stmt'!AQ48</f>
        <v>27985</v>
      </c>
    </row>
    <row r="21" spans="2:39" s="39" customFormat="1" ht="15" customHeight="1">
      <c r="B21" s="142" t="s">
        <v>90</v>
      </c>
      <c r="C21" s="144">
        <v>4672</v>
      </c>
      <c r="D21" s="145">
        <v>-3</v>
      </c>
      <c r="E21" s="145">
        <v>2833</v>
      </c>
      <c r="F21" s="145">
        <v>-788</v>
      </c>
      <c r="G21" s="145">
        <v>681</v>
      </c>
      <c r="H21" s="144">
        <f t="shared" si="7"/>
        <v>2723</v>
      </c>
      <c r="I21" s="145">
        <v>1</v>
      </c>
      <c r="J21" s="145">
        <v>489</v>
      </c>
      <c r="K21" s="145">
        <v>5043</v>
      </c>
      <c r="L21" s="145">
        <v>14400</v>
      </c>
      <c r="M21" s="144">
        <f t="shared" si="8"/>
        <v>19933</v>
      </c>
      <c r="N21" s="145">
        <f>'GAAP to Non-GAAP Inc Stmt'!R49</f>
        <v>2276</v>
      </c>
      <c r="O21" s="145">
        <f>'GAAP to Non-GAAP Inc Stmt'!S49</f>
        <v>45</v>
      </c>
      <c r="P21" s="145">
        <f>'GAAP to Non-GAAP Inc Stmt'!T49</f>
        <v>233</v>
      </c>
      <c r="Q21" s="145">
        <f>'GAAP to Non-GAAP Inc Stmt'!U49</f>
        <v>2447</v>
      </c>
      <c r="R21" s="144">
        <f t="shared" si="9"/>
        <v>5001</v>
      </c>
      <c r="S21" s="145">
        <f>'GAAP to Non-GAAP Inc Stmt'!W49</f>
        <v>1995</v>
      </c>
      <c r="T21" s="145">
        <f>'GAAP to Non-GAAP Inc Stmt'!X49</f>
        <v>-619</v>
      </c>
      <c r="U21" s="145">
        <f>'GAAP to Non-GAAP Inc Stmt'!Y49</f>
        <v>-6</v>
      </c>
      <c r="V21" s="145">
        <f>'GAAP to Non-GAAP Inc Stmt'!Z49</f>
        <v>1345</v>
      </c>
      <c r="W21" s="144">
        <f t="shared" si="10"/>
        <v>2715</v>
      </c>
      <c r="X21" s="145">
        <f>'GAAP to Non-GAAP Inc Stmt'!AB49</f>
        <v>1278</v>
      </c>
      <c r="Y21" s="145">
        <f>'GAAP to Non-GAAP Inc Stmt'!AC49</f>
        <v>18</v>
      </c>
      <c r="Z21" s="145">
        <f>'GAAP to Non-GAAP Inc Stmt'!AD49</f>
        <v>0</v>
      </c>
      <c r="AA21" s="145">
        <f>'GAAP to Non-GAAP Inc Stmt'!AE49</f>
        <v>183</v>
      </c>
      <c r="AB21" s="144">
        <f t="shared" si="11"/>
        <v>1479</v>
      </c>
      <c r="AC21" s="145">
        <f>'GAAP to Non-GAAP Inc Stmt'!AG49</f>
        <v>739</v>
      </c>
      <c r="AD21" s="145">
        <f>'GAAP to Non-GAAP Inc Stmt'!AH49</f>
        <v>13111</v>
      </c>
      <c r="AE21" s="145">
        <f>'GAAP to Non-GAAP Inc Stmt'!AI49</f>
        <v>11743</v>
      </c>
      <c r="AF21" s="145">
        <f>'GAAP to Non-GAAP Inc Stmt'!AJ49</f>
        <v>9723</v>
      </c>
      <c r="AG21" s="144">
        <f t="shared" si="12"/>
        <v>35316</v>
      </c>
      <c r="AH21" s="145">
        <f>'GAAP to Non-GAAP Inc Stmt'!AL49</f>
        <v>116</v>
      </c>
      <c r="AI21" s="145">
        <f>'GAAP to Non-GAAP Inc Stmt'!AM49</f>
        <v>6574</v>
      </c>
      <c r="AJ21" s="145">
        <f>'GAAP to Non-GAAP Inc Stmt'!AN49</f>
        <v>2502</v>
      </c>
      <c r="AK21" s="145">
        <f>'GAAP to Non-GAAP Inc Stmt'!AO49</f>
        <v>2516</v>
      </c>
      <c r="AL21" s="144">
        <f t="shared" si="13"/>
        <v>11708</v>
      </c>
      <c r="AM21" s="145">
        <f>'GAAP to Non-GAAP Inc Stmt'!AQ49</f>
        <v>206</v>
      </c>
    </row>
    <row r="22" spans="2:39" s="39" customFormat="1" ht="15" customHeight="1">
      <c r="B22" s="142" t="s">
        <v>111</v>
      </c>
      <c r="C22" s="144">
        <v>8639.0499999999975</v>
      </c>
      <c r="D22" s="146">
        <v>7119</v>
      </c>
      <c r="E22" s="146">
        <v>5453</v>
      </c>
      <c r="F22" s="146">
        <v>5214.1000000000004</v>
      </c>
      <c r="G22" s="146">
        <v>0</v>
      </c>
      <c r="H22" s="144">
        <f t="shared" si="7"/>
        <v>17786.099999999999</v>
      </c>
      <c r="I22" s="146">
        <v>0</v>
      </c>
      <c r="J22" s="146">
        <v>2122</v>
      </c>
      <c r="K22" s="146">
        <v>700</v>
      </c>
      <c r="L22" s="146">
        <v>-705</v>
      </c>
      <c r="M22" s="144">
        <f t="shared" si="8"/>
        <v>2117</v>
      </c>
      <c r="N22" s="146">
        <v>0</v>
      </c>
      <c r="O22" s="146">
        <v>0</v>
      </c>
      <c r="P22" s="146">
        <v>0</v>
      </c>
      <c r="Q22" s="146">
        <v>0</v>
      </c>
      <c r="R22" s="144">
        <f t="shared" si="9"/>
        <v>0</v>
      </c>
      <c r="S22" s="146">
        <f>'GAAP to Non-GAAP Inc Stmt'!W50</f>
        <v>3605</v>
      </c>
      <c r="T22" s="146">
        <v>258</v>
      </c>
      <c r="U22" s="146">
        <v>0</v>
      </c>
      <c r="V22" s="146">
        <v>0</v>
      </c>
      <c r="W22" s="144">
        <f t="shared" si="10"/>
        <v>3863</v>
      </c>
      <c r="X22" s="146">
        <v>0</v>
      </c>
      <c r="Y22" s="146">
        <v>0</v>
      </c>
      <c r="Z22" s="146">
        <v>0</v>
      </c>
      <c r="AA22" s="146">
        <v>0</v>
      </c>
      <c r="AB22" s="144">
        <f t="shared" si="11"/>
        <v>0</v>
      </c>
      <c r="AC22" s="146">
        <v>0</v>
      </c>
      <c r="AD22" s="145">
        <f>'GAAP to Non-GAAP Inc Stmt'!AH50</f>
        <v>1250</v>
      </c>
      <c r="AE22" s="145">
        <f>'GAAP to Non-GAAP Inc Stmt'!AI50</f>
        <v>4112</v>
      </c>
      <c r="AF22" s="145">
        <f>'GAAP to Non-GAAP Inc Stmt'!AJ50</f>
        <v>3663</v>
      </c>
      <c r="AG22" s="144">
        <f t="shared" si="12"/>
        <v>9025</v>
      </c>
      <c r="AH22" s="146">
        <f>'GAAP to Non-GAAP Inc Stmt'!AL50</f>
        <v>1875</v>
      </c>
      <c r="AI22" s="146">
        <f>'GAAP to Non-GAAP Inc Stmt'!AM50</f>
        <v>0</v>
      </c>
      <c r="AJ22" s="146">
        <f>'GAAP to Non-GAAP Inc Stmt'!AN50</f>
        <v>0</v>
      </c>
      <c r="AK22" s="146">
        <f>'GAAP to Non-GAAP Inc Stmt'!AO50</f>
        <v>0</v>
      </c>
      <c r="AL22" s="144">
        <f t="shared" si="13"/>
        <v>1875</v>
      </c>
      <c r="AM22" s="146">
        <f>'GAAP to Non-GAAP Inc Stmt'!AQ50</f>
        <v>0</v>
      </c>
    </row>
    <row r="23" spans="2:39" s="39" customFormat="1" ht="15" customHeight="1">
      <c r="B23" s="142" t="s">
        <v>150</v>
      </c>
      <c r="C23" s="144">
        <v>0</v>
      </c>
      <c r="D23" s="146">
        <v>0</v>
      </c>
      <c r="E23" s="146">
        <v>0</v>
      </c>
      <c r="F23" s="146">
        <v>0</v>
      </c>
      <c r="G23" s="146">
        <v>0</v>
      </c>
      <c r="H23" s="144">
        <f t="shared" si="7"/>
        <v>0</v>
      </c>
      <c r="I23" s="146">
        <v>0</v>
      </c>
      <c r="J23" s="146">
        <v>0</v>
      </c>
      <c r="K23" s="146">
        <v>1959</v>
      </c>
      <c r="L23" s="146">
        <v>1853</v>
      </c>
      <c r="M23" s="144">
        <f t="shared" si="8"/>
        <v>3812</v>
      </c>
      <c r="N23" s="146">
        <f>'GAAP to Non-GAAP Inc Stmt'!R51</f>
        <v>1906</v>
      </c>
      <c r="O23" s="146">
        <f>'GAAP to Non-GAAP Inc Stmt'!S51</f>
        <v>1663</v>
      </c>
      <c r="P23" s="146">
        <f>'GAAP to Non-GAAP Inc Stmt'!T51</f>
        <v>0</v>
      </c>
      <c r="Q23" s="146">
        <v>0</v>
      </c>
      <c r="R23" s="144">
        <f t="shared" si="9"/>
        <v>3569</v>
      </c>
      <c r="S23" s="146">
        <f>'GAAP to Non-GAAP Inc Stmt'!W51</f>
        <v>0</v>
      </c>
      <c r="T23" s="146">
        <f>'GAAP to Non-GAAP Inc Stmt'!X51</f>
        <v>0</v>
      </c>
      <c r="U23" s="146">
        <f>'GAAP to Non-GAAP Inc Stmt'!Y51</f>
        <v>0</v>
      </c>
      <c r="V23" s="146">
        <v>0</v>
      </c>
      <c r="W23" s="144">
        <f t="shared" si="10"/>
        <v>0</v>
      </c>
      <c r="X23" s="146">
        <f>'GAAP to Non-GAAP Inc Stmt'!AB51</f>
        <v>0</v>
      </c>
      <c r="Y23" s="146">
        <f>'GAAP to Non-GAAP Inc Stmt'!AC51</f>
        <v>0</v>
      </c>
      <c r="Z23" s="146">
        <f>'GAAP to Non-GAAP Inc Stmt'!AD51</f>
        <v>0</v>
      </c>
      <c r="AA23" s="146">
        <v>0</v>
      </c>
      <c r="AB23" s="144">
        <f t="shared" si="11"/>
        <v>0</v>
      </c>
      <c r="AC23" s="146">
        <v>0</v>
      </c>
      <c r="AD23" s="146">
        <v>0</v>
      </c>
      <c r="AE23" s="146">
        <v>0</v>
      </c>
      <c r="AF23" s="146">
        <v>0</v>
      </c>
      <c r="AG23" s="144">
        <f t="shared" si="12"/>
        <v>0</v>
      </c>
      <c r="AH23" s="146">
        <v>0</v>
      </c>
      <c r="AI23" s="146">
        <v>0</v>
      </c>
      <c r="AJ23" s="146">
        <v>0</v>
      </c>
      <c r="AK23" s="146">
        <v>0</v>
      </c>
      <c r="AL23" s="144">
        <f t="shared" si="13"/>
        <v>0</v>
      </c>
      <c r="AM23" s="146">
        <v>0</v>
      </c>
    </row>
    <row r="24" spans="2:39" s="39" customFormat="1" ht="15" customHeight="1">
      <c r="B24" s="142" t="s">
        <v>206</v>
      </c>
      <c r="C24" s="147">
        <v>0</v>
      </c>
      <c r="D24" s="148">
        <v>0</v>
      </c>
      <c r="E24" s="148">
        <v>0</v>
      </c>
      <c r="F24" s="148">
        <v>0</v>
      </c>
      <c r="G24" s="148">
        <v>0</v>
      </c>
      <c r="H24" s="147">
        <f t="shared" si="7"/>
        <v>0</v>
      </c>
      <c r="I24" s="148">
        <v>0</v>
      </c>
      <c r="J24" s="148">
        <v>0</v>
      </c>
      <c r="K24" s="148">
        <v>0</v>
      </c>
      <c r="L24" s="148">
        <v>0</v>
      </c>
      <c r="M24" s="147">
        <f t="shared" si="8"/>
        <v>0</v>
      </c>
      <c r="N24" s="148">
        <v>0</v>
      </c>
      <c r="O24" s="148">
        <v>0</v>
      </c>
      <c r="P24" s="148">
        <v>0</v>
      </c>
      <c r="Q24" s="148">
        <v>0</v>
      </c>
      <c r="R24" s="147">
        <f t="shared" si="9"/>
        <v>0</v>
      </c>
      <c r="S24" s="148">
        <v>0</v>
      </c>
      <c r="T24" s="148">
        <v>0</v>
      </c>
      <c r="U24" s="148">
        <v>0</v>
      </c>
      <c r="V24" s="148">
        <v>0</v>
      </c>
      <c r="W24" s="147">
        <f t="shared" si="10"/>
        <v>0</v>
      </c>
      <c r="X24" s="148">
        <v>-30052</v>
      </c>
      <c r="Y24" s="148">
        <v>0</v>
      </c>
      <c r="Z24" s="148">
        <v>-183</v>
      </c>
      <c r="AA24" s="148">
        <v>0</v>
      </c>
      <c r="AB24" s="147">
        <f t="shared" si="11"/>
        <v>-30235</v>
      </c>
      <c r="AC24" s="148">
        <v>0</v>
      </c>
      <c r="AD24" s="148">
        <v>0</v>
      </c>
      <c r="AE24" s="148">
        <v>0</v>
      </c>
      <c r="AF24" s="148">
        <v>0</v>
      </c>
      <c r="AG24" s="147">
        <f t="shared" si="12"/>
        <v>0</v>
      </c>
      <c r="AH24" s="148">
        <v>0</v>
      </c>
      <c r="AI24" s="148">
        <v>0</v>
      </c>
      <c r="AJ24" s="148">
        <v>0</v>
      </c>
      <c r="AK24" s="148">
        <v>0</v>
      </c>
      <c r="AL24" s="147">
        <f t="shared" si="13"/>
        <v>0</v>
      </c>
      <c r="AM24" s="148">
        <v>0</v>
      </c>
    </row>
    <row r="25" spans="2:39" s="114" customFormat="1" ht="15" customHeight="1">
      <c r="B25" s="149" t="s">
        <v>18</v>
      </c>
      <c r="C25" s="135">
        <f t="shared" ref="C25:X25" si="14">SUM(C19:C24)</f>
        <v>71724.104930000001</v>
      </c>
      <c r="D25" s="134">
        <f t="shared" si="14"/>
        <v>25475</v>
      </c>
      <c r="E25" s="134">
        <f t="shared" si="14"/>
        <v>27455</v>
      </c>
      <c r="F25" s="134">
        <f t="shared" si="14"/>
        <v>23681.1</v>
      </c>
      <c r="G25" s="134">
        <f t="shared" si="14"/>
        <v>20660</v>
      </c>
      <c r="H25" s="135">
        <f t="shared" si="14"/>
        <v>97271.1</v>
      </c>
      <c r="I25" s="134">
        <f t="shared" si="14"/>
        <v>23769</v>
      </c>
      <c r="J25" s="134">
        <f t="shared" si="14"/>
        <v>23826</v>
      </c>
      <c r="K25" s="134">
        <f t="shared" si="14"/>
        <v>37143</v>
      </c>
      <c r="L25" s="134">
        <f t="shared" si="14"/>
        <v>59704</v>
      </c>
      <c r="M25" s="135">
        <f t="shared" si="14"/>
        <v>144442</v>
      </c>
      <c r="N25" s="134">
        <f t="shared" si="14"/>
        <v>25935</v>
      </c>
      <c r="O25" s="134">
        <f t="shared" si="14"/>
        <v>30431</v>
      </c>
      <c r="P25" s="134">
        <f t="shared" si="14"/>
        <v>35897</v>
      </c>
      <c r="Q25" s="134">
        <f t="shared" si="14"/>
        <v>24796</v>
      </c>
      <c r="R25" s="135">
        <f t="shared" si="14"/>
        <v>117059</v>
      </c>
      <c r="S25" s="134">
        <f t="shared" si="14"/>
        <v>27391</v>
      </c>
      <c r="T25" s="134">
        <f t="shared" si="14"/>
        <v>28193</v>
      </c>
      <c r="U25" s="134">
        <f t="shared" si="14"/>
        <v>28101</v>
      </c>
      <c r="V25" s="134">
        <f t="shared" si="14"/>
        <v>52646</v>
      </c>
      <c r="W25" s="135">
        <f t="shared" si="14"/>
        <v>136331</v>
      </c>
      <c r="X25" s="134">
        <f t="shared" si="14"/>
        <v>-5633</v>
      </c>
      <c r="Y25" s="134">
        <f t="shared" ref="Y25:AE25" si="15">SUM(Y19:Y24)</f>
        <v>23851</v>
      </c>
      <c r="Z25" s="134">
        <f t="shared" si="15"/>
        <v>28222</v>
      </c>
      <c r="AA25" s="134">
        <f t="shared" si="15"/>
        <v>30772</v>
      </c>
      <c r="AB25" s="135">
        <f t="shared" si="15"/>
        <v>77212</v>
      </c>
      <c r="AC25" s="134">
        <f t="shared" si="15"/>
        <v>29607</v>
      </c>
      <c r="AD25" s="134">
        <f t="shared" si="15"/>
        <v>46291</v>
      </c>
      <c r="AE25" s="134">
        <f t="shared" si="15"/>
        <v>49688</v>
      </c>
      <c r="AF25" s="134">
        <f t="shared" ref="AF25:AH25" si="16">SUM(AF19:AF24)</f>
        <v>61380</v>
      </c>
      <c r="AG25" s="135">
        <f t="shared" si="16"/>
        <v>186966</v>
      </c>
      <c r="AH25" s="134">
        <f t="shared" si="16"/>
        <v>18573</v>
      </c>
      <c r="AI25" s="134">
        <f t="shared" ref="AI25:AJ25" si="17">SUM(AI19:AI24)</f>
        <v>23526</v>
      </c>
      <c r="AJ25" s="134">
        <f t="shared" si="17"/>
        <v>21180</v>
      </c>
      <c r="AK25" s="134">
        <f t="shared" ref="AK25:AL25" si="18">SUM(AK19:AK24)</f>
        <v>30393</v>
      </c>
      <c r="AL25" s="135">
        <f t="shared" si="18"/>
        <v>93672</v>
      </c>
      <c r="AM25" s="134">
        <f t="shared" ref="AM25" si="19">SUM(AM19:AM24)</f>
        <v>32037</v>
      </c>
    </row>
    <row r="26" spans="2:39" s="39" customFormat="1" ht="15" customHeight="1">
      <c r="B26" s="136"/>
      <c r="C26" s="88"/>
      <c r="D26" s="143"/>
      <c r="E26" s="143"/>
      <c r="F26" s="143"/>
      <c r="G26" s="143"/>
      <c r="H26" s="88"/>
      <c r="I26" s="143"/>
      <c r="J26" s="143"/>
      <c r="K26" s="143"/>
      <c r="L26" s="143"/>
      <c r="M26" s="88"/>
      <c r="N26" s="143"/>
      <c r="O26" s="143"/>
      <c r="P26" s="143"/>
      <c r="Q26" s="143"/>
      <c r="R26" s="88"/>
      <c r="S26" s="143"/>
      <c r="T26" s="143"/>
      <c r="U26" s="143"/>
      <c r="V26" s="143"/>
      <c r="W26" s="88"/>
      <c r="X26" s="143"/>
      <c r="Y26" s="143"/>
      <c r="Z26" s="143"/>
      <c r="AA26" s="143"/>
      <c r="AB26" s="88"/>
      <c r="AC26" s="143"/>
      <c r="AD26" s="143"/>
      <c r="AE26" s="143"/>
      <c r="AF26" s="143"/>
      <c r="AG26" s="88"/>
      <c r="AH26" s="143"/>
      <c r="AI26" s="143"/>
      <c r="AJ26" s="143"/>
      <c r="AK26" s="143"/>
      <c r="AL26" s="88"/>
      <c r="AM26" s="143"/>
    </row>
    <row r="27" spans="2:39" s="39" customFormat="1" ht="15" customHeight="1">
      <c r="B27" s="136" t="s">
        <v>211</v>
      </c>
      <c r="C27" s="101"/>
      <c r="D27" s="137"/>
      <c r="E27" s="137"/>
      <c r="F27" s="137"/>
      <c r="G27" s="137"/>
      <c r="H27" s="101"/>
      <c r="I27" s="137"/>
      <c r="J27" s="137"/>
      <c r="K27" s="137"/>
      <c r="L27" s="137"/>
      <c r="M27" s="101"/>
      <c r="N27" s="137"/>
      <c r="O27" s="137"/>
      <c r="P27" s="137"/>
      <c r="Q27" s="137"/>
      <c r="R27" s="101"/>
      <c r="S27" s="137"/>
      <c r="T27" s="137"/>
      <c r="U27" s="137"/>
      <c r="V27" s="137"/>
      <c r="W27" s="101"/>
      <c r="X27" s="137"/>
      <c r="Y27" s="137"/>
      <c r="Z27" s="137"/>
      <c r="AA27" s="137"/>
      <c r="AB27" s="101"/>
      <c r="AC27" s="137"/>
      <c r="AD27" s="137"/>
      <c r="AE27" s="137"/>
      <c r="AF27" s="137"/>
      <c r="AG27" s="101"/>
      <c r="AH27" s="137"/>
      <c r="AI27" s="137"/>
      <c r="AJ27" s="137"/>
      <c r="AK27" s="137"/>
      <c r="AL27" s="101"/>
      <c r="AM27" s="137"/>
    </row>
    <row r="28" spans="2:39" s="39" customFormat="1" ht="15" customHeight="1">
      <c r="B28" s="136" t="s">
        <v>212</v>
      </c>
      <c r="C28" s="150">
        <v>-59035.522600000448</v>
      </c>
      <c r="D28" s="151">
        <v>-14924</v>
      </c>
      <c r="E28" s="151">
        <v>-10415</v>
      </c>
      <c r="F28" s="151">
        <v>-3575.9000000000015</v>
      </c>
      <c r="G28" s="151">
        <v>-6836</v>
      </c>
      <c r="H28" s="150">
        <v>-35750.899999999994</v>
      </c>
      <c r="I28" s="151">
        <v>-5477</v>
      </c>
      <c r="J28" s="151">
        <v>-14654</v>
      </c>
      <c r="K28" s="151">
        <v>-664</v>
      </c>
      <c r="L28" s="151">
        <f>L10+L25</f>
        <v>-14119</v>
      </c>
      <c r="M28" s="150">
        <f>SUM(I28:L28)</f>
        <v>-34914</v>
      </c>
      <c r="N28" s="145">
        <f>N10+N25</f>
        <v>-16558</v>
      </c>
      <c r="O28" s="145">
        <f>O10+O25</f>
        <v>-15062</v>
      </c>
      <c r="P28" s="145">
        <f>P10+P25</f>
        <v>-2430</v>
      </c>
      <c r="Q28" s="151">
        <f>Q10+Q25</f>
        <v>-14428</v>
      </c>
      <c r="R28" s="150">
        <f>SUM(N28:Q28)</f>
        <v>-48478</v>
      </c>
      <c r="S28" s="145">
        <f>S10+S25</f>
        <v>1847</v>
      </c>
      <c r="T28" s="145">
        <f>T10+T25</f>
        <v>1116</v>
      </c>
      <c r="U28" s="145">
        <f>U10+U25</f>
        <v>12234</v>
      </c>
      <c r="V28" s="145">
        <f>V10+V25</f>
        <v>334</v>
      </c>
      <c r="W28" s="150">
        <f>SUM(S28:V28)</f>
        <v>15531</v>
      </c>
      <c r="X28" s="145">
        <f>X10+X25</f>
        <v>7367</v>
      </c>
      <c r="Y28" s="145">
        <f>Y10+Y25</f>
        <v>17819</v>
      </c>
      <c r="Z28" s="145">
        <f>Z10+Z25</f>
        <v>14195</v>
      </c>
      <c r="AA28" s="145">
        <f>AA10+AA25</f>
        <v>2756</v>
      </c>
      <c r="AB28" s="150">
        <f>SUM(X28:AA28)</f>
        <v>42137</v>
      </c>
      <c r="AC28" s="145">
        <f>AC10+AC25</f>
        <v>4704</v>
      </c>
      <c r="AD28" s="145">
        <f>AD10+AD25</f>
        <v>19417</v>
      </c>
      <c r="AE28" s="145">
        <f>AE10+AE25</f>
        <v>25003</v>
      </c>
      <c r="AF28" s="145">
        <f>AF10+AF25</f>
        <v>18988</v>
      </c>
      <c r="AG28" s="150">
        <f>SUM(AC28:AF28)</f>
        <v>68112</v>
      </c>
      <c r="AH28" s="145">
        <f>AH10+AH25</f>
        <v>25692</v>
      </c>
      <c r="AI28" s="145">
        <f>AI10+AI25</f>
        <v>38165</v>
      </c>
      <c r="AJ28" s="145">
        <f>AJ10+AJ25</f>
        <v>42988</v>
      </c>
      <c r="AK28" s="145">
        <f>AK10+AK25</f>
        <v>21188</v>
      </c>
      <c r="AL28" s="150">
        <f>SUM(AH28:AK28)</f>
        <v>128033</v>
      </c>
      <c r="AM28" s="145">
        <f>AM10+AM25</f>
        <v>31233</v>
      </c>
    </row>
    <row r="29" spans="2:39" s="39" customFormat="1" ht="15" customHeight="1">
      <c r="B29" s="152" t="s">
        <v>14</v>
      </c>
      <c r="C29" s="153">
        <v>-22797</v>
      </c>
      <c r="D29" s="154">
        <v>-4556</v>
      </c>
      <c r="E29" s="154">
        <v>-3164</v>
      </c>
      <c r="F29" s="154">
        <v>-2514</v>
      </c>
      <c r="G29" s="154">
        <v>-2352</v>
      </c>
      <c r="H29" s="153">
        <v>-12586</v>
      </c>
      <c r="I29" s="154">
        <v>-1078</v>
      </c>
      <c r="J29" s="154">
        <v>-3790</v>
      </c>
      <c r="K29" s="154">
        <v>-2941</v>
      </c>
      <c r="L29" s="154">
        <v>-5155</v>
      </c>
      <c r="M29" s="153">
        <f>SUM(I29:L29)</f>
        <v>-12964</v>
      </c>
      <c r="N29" s="148">
        <v>-216</v>
      </c>
      <c r="O29" s="148">
        <v>190</v>
      </c>
      <c r="P29" s="148">
        <v>-227</v>
      </c>
      <c r="Q29" s="154">
        <f>'Income Statement'!Q70</f>
        <v>-11199</v>
      </c>
      <c r="R29" s="153">
        <f>SUM(N29:Q29)</f>
        <v>-11452</v>
      </c>
      <c r="S29" s="148">
        <f>'Income Statement'!S70</f>
        <v>934</v>
      </c>
      <c r="T29" s="148">
        <v>-1291</v>
      </c>
      <c r="U29" s="235">
        <v>2347</v>
      </c>
      <c r="V29" s="235">
        <v>-2628</v>
      </c>
      <c r="W29" s="153">
        <f>SUM(S29:V29)</f>
        <v>-638</v>
      </c>
      <c r="X29" s="235">
        <f>'Income Statement'!X70</f>
        <v>865</v>
      </c>
      <c r="Y29" s="235">
        <f>'Income Statement'!Y70</f>
        <v>-12</v>
      </c>
      <c r="Z29" s="235">
        <f>'Income Statement'!Z70</f>
        <v>4271</v>
      </c>
      <c r="AA29" s="235">
        <f>'Income Statement'!AA70</f>
        <v>3391</v>
      </c>
      <c r="AB29" s="153">
        <f>SUM(X29:AA29)</f>
        <v>8515</v>
      </c>
      <c r="AC29" s="235">
        <f>'Income Statement'!AC70</f>
        <v>1237</v>
      </c>
      <c r="AD29" s="235">
        <f>'Income Statement'!AD70</f>
        <v>4557</v>
      </c>
      <c r="AE29" s="235">
        <f>'Income Statement'!AE70</f>
        <v>6468</v>
      </c>
      <c r="AF29" s="235">
        <f>'Income Statement'!AF70</f>
        <v>-2141</v>
      </c>
      <c r="AG29" s="153">
        <f>SUM(AC29:AF29)</f>
        <v>10121</v>
      </c>
      <c r="AH29" s="235">
        <f>'Income Statement'!AH70</f>
        <v>6167</v>
      </c>
      <c r="AI29" s="235">
        <f>'Income Statement'!AI70</f>
        <v>9036</v>
      </c>
      <c r="AJ29" s="235">
        <f>'Income Statement'!AJ70</f>
        <v>10732</v>
      </c>
      <c r="AK29" s="235">
        <f>'Income Statement'!AK70</f>
        <v>3947</v>
      </c>
      <c r="AL29" s="153">
        <f>SUM(AH29:AK29)</f>
        <v>29882</v>
      </c>
      <c r="AM29" s="235">
        <f>'Income Statement'!AM70</f>
        <v>7371</v>
      </c>
    </row>
    <row r="30" spans="2:39" s="114" customFormat="1" ht="15" customHeight="1">
      <c r="B30" s="149" t="s">
        <v>91</v>
      </c>
      <c r="C30" s="155">
        <f>C28-C29</f>
        <v>-36238.522600000448</v>
      </c>
      <c r="D30" s="156">
        <v>-10368</v>
      </c>
      <c r="E30" s="156">
        <v>-7251</v>
      </c>
      <c r="F30" s="156">
        <v>-1061.9000000000015</v>
      </c>
      <c r="G30" s="156">
        <v>-4484</v>
      </c>
      <c r="H30" s="155">
        <v>-23164.899999999994</v>
      </c>
      <c r="I30" s="156">
        <v>-4399</v>
      </c>
      <c r="J30" s="156">
        <v>-10864</v>
      </c>
      <c r="K30" s="156">
        <v>2277</v>
      </c>
      <c r="L30" s="156">
        <f t="shared" ref="L30:AE30" si="20">L28-L29</f>
        <v>-8964</v>
      </c>
      <c r="M30" s="155">
        <f t="shared" si="20"/>
        <v>-21950</v>
      </c>
      <c r="N30" s="156">
        <f t="shared" si="20"/>
        <v>-16342</v>
      </c>
      <c r="O30" s="156">
        <f t="shared" si="20"/>
        <v>-15252</v>
      </c>
      <c r="P30" s="156">
        <f t="shared" si="20"/>
        <v>-2203</v>
      </c>
      <c r="Q30" s="156">
        <f t="shared" si="20"/>
        <v>-3229</v>
      </c>
      <c r="R30" s="155">
        <f t="shared" si="20"/>
        <v>-37026</v>
      </c>
      <c r="S30" s="156">
        <f t="shared" si="20"/>
        <v>913</v>
      </c>
      <c r="T30" s="156">
        <f t="shared" si="20"/>
        <v>2407</v>
      </c>
      <c r="U30" s="156">
        <f t="shared" si="20"/>
        <v>9887</v>
      </c>
      <c r="V30" s="156">
        <f t="shared" si="20"/>
        <v>2962</v>
      </c>
      <c r="W30" s="155">
        <f t="shared" si="20"/>
        <v>16169</v>
      </c>
      <c r="X30" s="156">
        <f t="shared" si="20"/>
        <v>6502</v>
      </c>
      <c r="Y30" s="156">
        <f t="shared" si="20"/>
        <v>17831</v>
      </c>
      <c r="Z30" s="156">
        <f t="shared" si="20"/>
        <v>9924</v>
      </c>
      <c r="AA30" s="156">
        <f t="shared" si="20"/>
        <v>-635</v>
      </c>
      <c r="AB30" s="155">
        <f t="shared" si="20"/>
        <v>33622</v>
      </c>
      <c r="AC30" s="156">
        <f t="shared" si="20"/>
        <v>3467</v>
      </c>
      <c r="AD30" s="156">
        <f t="shared" si="20"/>
        <v>14860</v>
      </c>
      <c r="AE30" s="156">
        <f t="shared" si="20"/>
        <v>18535</v>
      </c>
      <c r="AF30" s="156">
        <f t="shared" ref="AF30:AH30" si="21">AF28-AF29</f>
        <v>21129</v>
      </c>
      <c r="AG30" s="155">
        <f t="shared" si="21"/>
        <v>57991</v>
      </c>
      <c r="AH30" s="156">
        <f t="shared" si="21"/>
        <v>19525</v>
      </c>
      <c r="AI30" s="156">
        <f t="shared" ref="AI30:AJ30" si="22">AI28-AI29</f>
        <v>29129</v>
      </c>
      <c r="AJ30" s="156">
        <f t="shared" si="22"/>
        <v>32256</v>
      </c>
      <c r="AK30" s="156">
        <f t="shared" ref="AK30:AL30" si="23">AK28-AK29</f>
        <v>17241</v>
      </c>
      <c r="AL30" s="155">
        <f t="shared" si="23"/>
        <v>98151</v>
      </c>
      <c r="AM30" s="156">
        <f t="shared" ref="AM30" si="24">AM28-AM29</f>
        <v>23862</v>
      </c>
    </row>
    <row r="31" spans="2:39" s="39" customFormat="1" ht="15" customHeight="1">
      <c r="B31" s="136"/>
      <c r="C31" s="101"/>
      <c r="D31" s="137"/>
      <c r="E31" s="137"/>
      <c r="F31" s="137"/>
      <c r="G31" s="137"/>
      <c r="H31" s="101"/>
      <c r="I31" s="137"/>
      <c r="J31" s="137"/>
      <c r="K31" s="137"/>
      <c r="L31" s="137"/>
      <c r="M31" s="101"/>
      <c r="N31" s="137"/>
      <c r="O31" s="137"/>
      <c r="P31" s="137"/>
      <c r="Q31" s="137"/>
      <c r="R31" s="101"/>
      <c r="S31" s="137"/>
      <c r="T31" s="137"/>
      <c r="U31" s="137"/>
      <c r="V31" s="137"/>
      <c r="W31" s="101"/>
      <c r="X31" s="137"/>
      <c r="Y31" s="137"/>
      <c r="Z31" s="137"/>
      <c r="AA31" s="137"/>
      <c r="AB31" s="101"/>
      <c r="AC31" s="137"/>
      <c r="AD31" s="137"/>
      <c r="AE31" s="137"/>
      <c r="AF31" s="137"/>
      <c r="AG31" s="101"/>
      <c r="AH31" s="137"/>
      <c r="AI31" s="137"/>
      <c r="AJ31" s="137"/>
      <c r="AK31" s="137"/>
      <c r="AL31" s="101"/>
      <c r="AM31" s="137"/>
    </row>
    <row r="32" spans="2:39" ht="15" customHeight="1">
      <c r="B32" s="157" t="s">
        <v>210</v>
      </c>
      <c r="C32" s="158">
        <f t="shared" ref="C32:X32" si="25">IF(C30&lt;0,C30/C34,C30/C35)</f>
        <v>-0.46693711554072914</v>
      </c>
      <c r="D32" s="159">
        <f t="shared" si="25"/>
        <v>-0.13178767541183647</v>
      </c>
      <c r="E32" s="159">
        <f t="shared" si="25"/>
        <v>-9.151258913358995E-2</v>
      </c>
      <c r="F32" s="159">
        <f t="shared" si="25"/>
        <v>-1.3434459724453797E-2</v>
      </c>
      <c r="G32" s="159">
        <f t="shared" si="25"/>
        <v>-5.7038186582542547E-2</v>
      </c>
      <c r="H32" s="158">
        <f t="shared" si="25"/>
        <v>-0.29363171971454277</v>
      </c>
      <c r="I32" s="159">
        <f t="shared" si="25"/>
        <v>-5.7178137388704753E-2</v>
      </c>
      <c r="J32" s="159">
        <f t="shared" si="25"/>
        <v>-0.14027476500361533</v>
      </c>
      <c r="K32" s="159">
        <f t="shared" si="25"/>
        <v>2.822470684483229E-2</v>
      </c>
      <c r="L32" s="159">
        <f t="shared" si="25"/>
        <v>-0.13124643113369155</v>
      </c>
      <c r="M32" s="158">
        <f t="shared" si="25"/>
        <v>-0.29258864302852572</v>
      </c>
      <c r="N32" s="159">
        <f t="shared" si="25"/>
        <v>-0.23716367224915103</v>
      </c>
      <c r="O32" s="159">
        <f t="shared" si="25"/>
        <v>-0.22534129188582236</v>
      </c>
      <c r="P32" s="159">
        <f t="shared" si="25"/>
        <v>-3.2650097075867385E-2</v>
      </c>
      <c r="Q32" s="159">
        <f t="shared" si="25"/>
        <v>-4.8210579751257893E-2</v>
      </c>
      <c r="R32" s="158">
        <f t="shared" si="25"/>
        <v>-0.54642857142857137</v>
      </c>
      <c r="S32" s="159">
        <f t="shared" si="25"/>
        <v>1.3558667597309058E-2</v>
      </c>
      <c r="T32" s="159">
        <f t="shared" si="25"/>
        <v>3.4983431195860705E-2</v>
      </c>
      <c r="U32" s="159">
        <f t="shared" si="25"/>
        <v>0.14169831601576496</v>
      </c>
      <c r="V32" s="159">
        <f t="shared" si="25"/>
        <v>4.2353614070208052E-2</v>
      </c>
      <c r="W32" s="158">
        <f t="shared" si="25"/>
        <v>0.23445990770379663</v>
      </c>
      <c r="X32" s="159">
        <f t="shared" si="25"/>
        <v>9.3412829538107894E-2</v>
      </c>
      <c r="Y32" s="159">
        <f t="shared" ref="Y32:AE32" si="26">IF(Y30&lt;0,Y30/Y34,Y30/Y35)</f>
        <v>0.25717912105346663</v>
      </c>
      <c r="Z32" s="159">
        <f t="shared" si="26"/>
        <v>0.14189710886785439</v>
      </c>
      <c r="AA32" s="159">
        <f t="shared" si="26"/>
        <v>-9.2995328266186304E-3</v>
      </c>
      <c r="AB32" s="158">
        <f t="shared" si="26"/>
        <v>0.48335250143760783</v>
      </c>
      <c r="AC32" s="159">
        <f t="shared" si="26"/>
        <v>5.0104776356673167E-2</v>
      </c>
      <c r="AD32" s="159">
        <f t="shared" si="26"/>
        <v>0.2199265924698082</v>
      </c>
      <c r="AE32" s="159">
        <f t="shared" si="26"/>
        <v>0.28360058755125772</v>
      </c>
      <c r="AF32" s="159">
        <f t="shared" ref="AF32:AH32" si="27">IF(AF30&lt;0,AF30/AF34,AF30/AF35)</f>
        <v>0.3188416732057705</v>
      </c>
      <c r="AG32" s="158">
        <f t="shared" si="27"/>
        <v>0.86428603365277135</v>
      </c>
      <c r="AH32" s="159">
        <f t="shared" si="27"/>
        <v>0.28974001305870484</v>
      </c>
      <c r="AI32" s="159">
        <f t="shared" ref="AI32:AJ32" si="28">IF(AI30&lt;0,AI30/AI34,AI30/AI35)</f>
        <v>0.42920080155596158</v>
      </c>
      <c r="AJ32" s="159">
        <f t="shared" si="28"/>
        <v>0.47475089413184579</v>
      </c>
      <c r="AK32" s="159">
        <f t="shared" ref="AK32:AL32" si="29">IF(AK30&lt;0,AK30/AK34,AK30/AK35)</f>
        <v>0.25180003213039098</v>
      </c>
      <c r="AL32" s="158">
        <f t="shared" si="29"/>
        <v>1.4451397273182367</v>
      </c>
      <c r="AM32" s="159">
        <f t="shared" ref="AM32" si="30">IF(AM30&lt;0,AM30/AM34,AM30/AM35)</f>
        <v>0.34853862670347485</v>
      </c>
    </row>
    <row r="33" spans="2:39" ht="15" customHeight="1">
      <c r="B33" s="157"/>
      <c r="C33" s="101"/>
      <c r="H33" s="101"/>
      <c r="M33" s="101"/>
      <c r="R33" s="101"/>
      <c r="W33" s="101"/>
      <c r="AB33" s="101"/>
      <c r="AG33" s="101"/>
      <c r="AL33" s="101"/>
    </row>
    <row r="34" spans="2:39" ht="15" customHeight="1">
      <c r="B34" s="157" t="s">
        <v>19</v>
      </c>
      <c r="C34" s="160">
        <v>77609</v>
      </c>
      <c r="D34" s="161">
        <v>78672</v>
      </c>
      <c r="E34" s="161">
        <v>79235</v>
      </c>
      <c r="F34" s="161">
        <v>79043</v>
      </c>
      <c r="G34" s="161">
        <v>78614</v>
      </c>
      <c r="H34" s="160">
        <v>78891</v>
      </c>
      <c r="I34" s="161">
        <v>76935</v>
      </c>
      <c r="J34" s="161">
        <v>77448</v>
      </c>
      <c r="K34" s="161">
        <v>77398</v>
      </c>
      <c r="L34" s="161">
        <v>68299</v>
      </c>
      <c r="M34" s="160">
        <v>75020</v>
      </c>
      <c r="N34" s="162">
        <v>68906</v>
      </c>
      <c r="O34" s="162">
        <v>67684</v>
      </c>
      <c r="P34" s="162">
        <v>67473</v>
      </c>
      <c r="Q34" s="161">
        <v>66977</v>
      </c>
      <c r="R34" s="160">
        <f>AVERAGE(N34:Q34)</f>
        <v>67760</v>
      </c>
      <c r="S34" s="162">
        <v>65570</v>
      </c>
      <c r="T34" s="162">
        <v>66010</v>
      </c>
      <c r="U34" s="162">
        <v>66523</v>
      </c>
      <c r="V34" s="162">
        <v>67111</v>
      </c>
      <c r="W34" s="160">
        <f>AVERAGE(S34:V34)</f>
        <v>66303.5</v>
      </c>
      <c r="X34" s="162">
        <v>68328</v>
      </c>
      <c r="Y34" s="162">
        <v>68042</v>
      </c>
      <c r="Z34" s="162">
        <v>68190</v>
      </c>
      <c r="AA34" s="162">
        <v>68283</v>
      </c>
      <c r="AB34" s="160">
        <v>68211</v>
      </c>
      <c r="AC34" s="162">
        <v>68403</v>
      </c>
      <c r="AD34" s="162">
        <v>67096</v>
      </c>
      <c r="AE34" s="162">
        <v>64784</v>
      </c>
      <c r="AF34" s="162">
        <v>65126</v>
      </c>
      <c r="AG34" s="160">
        <v>66352</v>
      </c>
      <c r="AH34" s="162">
        <v>66497</v>
      </c>
      <c r="AI34" s="162">
        <v>66284</v>
      </c>
      <c r="AJ34" s="162">
        <v>65961</v>
      </c>
      <c r="AK34" s="162">
        <v>66323</v>
      </c>
      <c r="AL34" s="160">
        <v>66266</v>
      </c>
      <c r="AM34" s="162">
        <v>66621</v>
      </c>
    </row>
    <row r="35" spans="2:39" ht="15" customHeight="1">
      <c r="B35" s="157" t="s">
        <v>20</v>
      </c>
      <c r="C35" s="160">
        <v>77609</v>
      </c>
      <c r="D35" s="161">
        <v>78672</v>
      </c>
      <c r="E35" s="161">
        <v>79235</v>
      </c>
      <c r="F35" s="161">
        <v>79043</v>
      </c>
      <c r="G35" s="161">
        <v>78614</v>
      </c>
      <c r="H35" s="160">
        <v>78891</v>
      </c>
      <c r="I35" s="161">
        <v>76935</v>
      </c>
      <c r="J35" s="161">
        <v>77448</v>
      </c>
      <c r="K35" s="161">
        <v>80674</v>
      </c>
      <c r="L35" s="161">
        <v>68299</v>
      </c>
      <c r="M35" s="160">
        <v>75020</v>
      </c>
      <c r="N35" s="162">
        <v>71685</v>
      </c>
      <c r="O35" s="162">
        <v>70092</v>
      </c>
      <c r="P35" s="162">
        <v>69956</v>
      </c>
      <c r="Q35" s="161">
        <v>68883</v>
      </c>
      <c r="R35" s="160">
        <f>AVERAGE(N35:Q35)</f>
        <v>70154</v>
      </c>
      <c r="S35" s="162">
        <v>67337</v>
      </c>
      <c r="T35" s="162">
        <v>68804</v>
      </c>
      <c r="U35" s="162">
        <v>69775</v>
      </c>
      <c r="V35" s="162">
        <v>69935</v>
      </c>
      <c r="W35" s="160">
        <f>AVERAGE(S35:V35)</f>
        <v>68962.75</v>
      </c>
      <c r="X35" s="162">
        <v>69605</v>
      </c>
      <c r="Y35" s="162">
        <v>69333</v>
      </c>
      <c r="Z35" s="162">
        <v>69938</v>
      </c>
      <c r="AA35" s="162">
        <v>68283</v>
      </c>
      <c r="AB35" s="160">
        <v>69560</v>
      </c>
      <c r="AC35" s="162">
        <v>69195</v>
      </c>
      <c r="AD35" s="162">
        <v>67568</v>
      </c>
      <c r="AE35" s="162">
        <v>65356</v>
      </c>
      <c r="AF35" s="162">
        <v>66268</v>
      </c>
      <c r="AG35" s="160">
        <v>67097</v>
      </c>
      <c r="AH35" s="162">
        <v>67388</v>
      </c>
      <c r="AI35" s="162">
        <v>67868</v>
      </c>
      <c r="AJ35" s="162">
        <v>67943</v>
      </c>
      <c r="AK35" s="162">
        <v>68471</v>
      </c>
      <c r="AL35" s="160">
        <v>67918</v>
      </c>
      <c r="AM35" s="162">
        <v>68463</v>
      </c>
    </row>
    <row r="36" spans="2:39" ht="15" customHeight="1">
      <c r="C36" s="109"/>
      <c r="H36" s="109"/>
      <c r="M36" s="109"/>
      <c r="R36" s="109"/>
      <c r="W36" s="109"/>
      <c r="AB36" s="109"/>
      <c r="AG36" s="109"/>
      <c r="AL36" s="109"/>
    </row>
    <row r="37" spans="2:39" ht="15" customHeight="1">
      <c r="B37" s="157"/>
    </row>
    <row r="38" spans="2:39" ht="1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row>
    <row r="49" spans="3:39" ht="15" customHeight="1">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row>
    <row r="52" spans="3:39"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row>
    <row r="60" spans="3:39" ht="15" customHeight="1">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row>
  </sheetData>
  <hyperlinks>
    <hyperlink ref="C4" location="Cover!A1" display="Back to Main" xr:uid="{EAAF9FBC-4D41-4CE1-BCD5-F44BD7720EBC}"/>
  </hyperlinks>
  <pageMargins left="0.25" right="0.25" top="0.5" bottom="0.5" header="0.3" footer="0.55000000000000004"/>
  <pageSetup scale="66"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L65"/>
  <sheetViews>
    <sheetView showGridLines="0" zoomScale="80" zoomScaleNormal="80" zoomScaleSheetLayoutView="80" workbookViewId="0">
      <pane xSplit="2" ySplit="7" topLeftCell="Q44" activePane="bottomRight" state="frozen"/>
      <selection pane="topRight"/>
      <selection pane="bottomLeft"/>
      <selection pane="bottomRight" activeCell="AL29" sqref="AL29"/>
    </sheetView>
  </sheetViews>
  <sheetFormatPr defaultColWidth="8.7109375" defaultRowHeight="15" customHeight="1" outlineLevelCol="1"/>
  <cols>
    <col min="1" max="1" width="5.42578125" style="1" customWidth="1"/>
    <col min="2" max="2" width="59.42578125" style="1" customWidth="1"/>
    <col min="3" max="3" width="12" style="1" hidden="1" customWidth="1" outlineLevel="1"/>
    <col min="4" max="7" width="12" style="84" hidden="1" customWidth="1" outlineLevel="1"/>
    <col min="8" max="8" width="12" style="84" hidden="1" customWidth="1" outlineLevel="1" collapsed="1"/>
    <col min="9" max="16" width="12" style="84" hidden="1" customWidth="1" outlineLevel="1"/>
    <col min="17" max="17" width="12" style="84" customWidth="1" collapsed="1"/>
    <col min="18" max="21" width="12" style="84" hidden="1" customWidth="1" outlineLevel="1"/>
    <col min="22" max="22" width="12" style="84" customWidth="1" collapsed="1"/>
    <col min="23" max="26" width="12" style="84" hidden="1" customWidth="1" outlineLevel="1"/>
    <col min="27" max="27" width="12" style="84" customWidth="1" collapsed="1"/>
    <col min="28" max="38" width="12" style="84" customWidth="1"/>
    <col min="39" max="16384" width="8.7109375" style="1"/>
  </cols>
  <sheetData>
    <row r="1" spans="1:38" ht="15" customHeight="1">
      <c r="B1" s="163"/>
    </row>
    <row r="4" spans="1:38" ht="15" customHeight="1">
      <c r="C4" s="85" t="s">
        <v>45</v>
      </c>
    </row>
    <row r="5" spans="1:38" ht="15" customHeight="1">
      <c r="B5" s="164" t="s">
        <v>55</v>
      </c>
      <c r="C5" s="9"/>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1:38" ht="15" customHeight="1">
      <c r="B6" s="166" t="s">
        <v>53</v>
      </c>
      <c r="C6" s="84"/>
    </row>
    <row r="7" spans="1:38" s="168" customFormat="1" ht="15" customHeight="1">
      <c r="B7" s="167"/>
      <c r="C7" s="40" t="s">
        <v>74</v>
      </c>
      <c r="D7" s="40" t="s">
        <v>75</v>
      </c>
      <c r="E7" s="40" t="s">
        <v>76</v>
      </c>
      <c r="F7" s="40" t="s">
        <v>77</v>
      </c>
      <c r="G7" s="41" t="s">
        <v>43</v>
      </c>
      <c r="H7" s="40" t="s">
        <v>78</v>
      </c>
      <c r="I7" s="40" t="s">
        <v>79</v>
      </c>
      <c r="J7" s="40" t="s">
        <v>80</v>
      </c>
      <c r="K7" s="40" t="s">
        <v>81</v>
      </c>
      <c r="L7" s="41" t="s">
        <v>82</v>
      </c>
      <c r="M7" s="40" t="s">
        <v>147</v>
      </c>
      <c r="N7" s="40" t="s">
        <v>146</v>
      </c>
      <c r="O7" s="40" t="s">
        <v>185</v>
      </c>
      <c r="P7" s="40" t="s">
        <v>186</v>
      </c>
      <c r="Q7" s="41" t="s">
        <v>187</v>
      </c>
      <c r="R7" s="40" t="s">
        <v>189</v>
      </c>
      <c r="S7" s="40" t="s">
        <v>190</v>
      </c>
      <c r="T7" s="40" t="s">
        <v>195</v>
      </c>
      <c r="U7" s="40" t="s">
        <v>200</v>
      </c>
      <c r="V7" s="41" t="s">
        <v>199</v>
      </c>
      <c r="W7" s="40" t="s">
        <v>201</v>
      </c>
      <c r="X7" s="40" t="s">
        <v>209</v>
      </c>
      <c r="Y7" s="40" t="s">
        <v>213</v>
      </c>
      <c r="Z7" s="40" t="s">
        <v>215</v>
      </c>
      <c r="AA7" s="41" t="s">
        <v>214</v>
      </c>
      <c r="AB7" s="40" t="s">
        <v>216</v>
      </c>
      <c r="AC7" s="40" t="s">
        <v>217</v>
      </c>
      <c r="AD7" s="40" t="s">
        <v>219</v>
      </c>
      <c r="AE7" s="40" t="s">
        <v>223</v>
      </c>
      <c r="AF7" s="41" t="s">
        <v>224</v>
      </c>
      <c r="AG7" s="40" t="s">
        <v>227</v>
      </c>
      <c r="AH7" s="40" t="s">
        <v>229</v>
      </c>
      <c r="AI7" s="40" t="s">
        <v>231</v>
      </c>
      <c r="AJ7" s="40" t="s">
        <v>232</v>
      </c>
      <c r="AK7" s="41" t="s">
        <v>233</v>
      </c>
      <c r="AL7" s="40" t="s">
        <v>235</v>
      </c>
    </row>
    <row r="8" spans="1:38" s="168" customFormat="1" ht="15" customHeight="1">
      <c r="B8" s="167"/>
      <c r="C8" s="40"/>
      <c r="D8" s="40"/>
      <c r="E8" s="40"/>
      <c r="F8" s="40"/>
      <c r="G8" s="169"/>
      <c r="H8" s="40"/>
      <c r="I8" s="40"/>
      <c r="J8" s="40"/>
      <c r="K8" s="40"/>
      <c r="L8" s="169"/>
      <c r="M8" s="40"/>
      <c r="N8" s="40"/>
      <c r="O8" s="40"/>
      <c r="P8" s="40"/>
      <c r="Q8" s="169"/>
      <c r="R8" s="40"/>
      <c r="S8" s="40"/>
      <c r="T8" s="40"/>
      <c r="U8" s="40"/>
      <c r="V8" s="169"/>
      <c r="W8" s="40"/>
      <c r="X8" s="40"/>
      <c r="Y8" s="40"/>
      <c r="Z8" s="40"/>
      <c r="AA8" s="169"/>
      <c r="AB8" s="40"/>
      <c r="AC8" s="40"/>
      <c r="AD8" s="40"/>
      <c r="AE8" s="40"/>
      <c r="AF8" s="169"/>
      <c r="AG8" s="40"/>
      <c r="AH8" s="40"/>
      <c r="AI8" s="40"/>
      <c r="AJ8" s="40"/>
      <c r="AK8" s="169"/>
      <c r="AL8" s="40"/>
    </row>
    <row r="9" spans="1:38" s="44" customFormat="1" ht="15" customHeight="1">
      <c r="B9" s="170" t="s">
        <v>151</v>
      </c>
      <c r="C9" s="171">
        <v>-1300</v>
      </c>
      <c r="D9" s="171">
        <v>-3336</v>
      </c>
      <c r="E9" s="171">
        <v>22941</v>
      </c>
      <c r="F9" s="171">
        <v>5175</v>
      </c>
      <c r="G9" s="172">
        <f>SUM(C9:F9)</f>
        <v>23480</v>
      </c>
      <c r="H9" s="171">
        <v>-3015</v>
      </c>
      <c r="I9" s="171">
        <v>20623</v>
      </c>
      <c r="J9" s="171">
        <v>1056400</v>
      </c>
      <c r="K9" s="171">
        <v>-45461</v>
      </c>
      <c r="L9" s="172">
        <f>SUM(H9:K9)</f>
        <v>1028547</v>
      </c>
      <c r="M9" s="171">
        <v>-42140</v>
      </c>
      <c r="N9" s="171">
        <v>-40202</v>
      </c>
      <c r="O9" s="171">
        <v>-38040</v>
      </c>
      <c r="P9" s="171">
        <v>-4129</v>
      </c>
      <c r="Q9" s="172">
        <f>SUM(M9:P9)</f>
        <v>-124511</v>
      </c>
      <c r="R9" s="171">
        <v>-21728</v>
      </c>
      <c r="S9" s="171">
        <v>-23968</v>
      </c>
      <c r="T9" s="171">
        <v>-11725</v>
      </c>
      <c r="U9" s="171">
        <v>-32847</v>
      </c>
      <c r="V9" s="172">
        <f>SUM(R9:U9)</f>
        <v>-90268</v>
      </c>
      <c r="W9" s="171">
        <v>17365</v>
      </c>
      <c r="X9" s="171">
        <v>-6431</v>
      </c>
      <c r="Y9" s="171">
        <v>-15375</v>
      </c>
      <c r="Z9" s="171">
        <v>-29392</v>
      </c>
      <c r="AA9" s="172">
        <f>SUM(W9:Z9)</f>
        <v>-33833</v>
      </c>
      <c r="AB9" s="171">
        <v>-27218</v>
      </c>
      <c r="AC9" s="171">
        <v>-30436</v>
      </c>
      <c r="AD9" s="171">
        <v>-29684</v>
      </c>
      <c r="AE9" s="171">
        <v>-31364</v>
      </c>
      <c r="AF9" s="172">
        <f>SUM(AB9:AE9)</f>
        <v>-118702</v>
      </c>
      <c r="AG9" s="171">
        <v>-1586</v>
      </c>
      <c r="AH9" s="171">
        <v>4863</v>
      </c>
      <c r="AI9" s="171">
        <v>13977</v>
      </c>
      <c r="AJ9" s="171">
        <v>-5373</v>
      </c>
      <c r="AK9" s="172">
        <f>SUM(AG9:AJ9)</f>
        <v>11881</v>
      </c>
      <c r="AL9" s="171">
        <v>-7489</v>
      </c>
    </row>
    <row r="10" spans="1:38" ht="15" customHeight="1">
      <c r="B10" s="163" t="s">
        <v>159</v>
      </c>
      <c r="C10" s="173">
        <v>-24915</v>
      </c>
      <c r="D10" s="173">
        <v>-21855</v>
      </c>
      <c r="E10" s="173">
        <v>-19824</v>
      </c>
      <c r="F10" s="173">
        <v>-24185</v>
      </c>
      <c r="G10" s="174">
        <f>SUM(C10:F10)</f>
        <v>-90779</v>
      </c>
      <c r="H10" s="173">
        <v>-24803</v>
      </c>
      <c r="I10" s="173">
        <v>-61803</v>
      </c>
      <c r="J10" s="173">
        <v>-1071661</v>
      </c>
      <c r="K10" s="173">
        <v>-4227</v>
      </c>
      <c r="L10" s="174">
        <f>SUM(H10:K10)</f>
        <v>-1162494</v>
      </c>
      <c r="M10" s="173">
        <v>0</v>
      </c>
      <c r="N10" s="173">
        <v>0</v>
      </c>
      <c r="O10" s="173">
        <v>0</v>
      </c>
      <c r="P10" s="173">
        <v>-750</v>
      </c>
      <c r="Q10" s="174">
        <f>SUM(M10:P10)</f>
        <v>-750</v>
      </c>
      <c r="R10" s="173">
        <v>0</v>
      </c>
      <c r="S10" s="173">
        <v>0</v>
      </c>
      <c r="T10" s="173">
        <v>0</v>
      </c>
      <c r="U10" s="173">
        <v>0</v>
      </c>
      <c r="V10" s="174">
        <f>SUM(R10:U10)</f>
        <v>0</v>
      </c>
      <c r="W10" s="173">
        <v>0</v>
      </c>
      <c r="X10" s="173">
        <v>0</v>
      </c>
      <c r="Y10" s="173">
        <v>0</v>
      </c>
      <c r="Z10" s="173">
        <v>0</v>
      </c>
      <c r="AA10" s="174">
        <f>SUM(W10:Z10)</f>
        <v>0</v>
      </c>
      <c r="AB10" s="173">
        <v>0</v>
      </c>
      <c r="AC10" s="173">
        <v>0</v>
      </c>
      <c r="AD10" s="173">
        <v>-836</v>
      </c>
      <c r="AE10" s="173">
        <v>-4568</v>
      </c>
      <c r="AF10" s="174">
        <f>SUM(AB10:AE10)</f>
        <v>-5404</v>
      </c>
      <c r="AG10" s="173">
        <v>0</v>
      </c>
      <c r="AH10" s="173">
        <v>-387</v>
      </c>
      <c r="AI10" s="173">
        <v>-598</v>
      </c>
      <c r="AJ10" s="173">
        <v>-805</v>
      </c>
      <c r="AK10" s="174">
        <f>SUM(AG10:AJ10)</f>
        <v>-1790</v>
      </c>
      <c r="AL10" s="173">
        <v>0</v>
      </c>
    </row>
    <row r="11" spans="1:38" ht="15" customHeight="1">
      <c r="B11" s="170" t="s">
        <v>63</v>
      </c>
      <c r="C11" s="173"/>
      <c r="D11" s="173"/>
      <c r="E11" s="173"/>
      <c r="F11" s="173"/>
      <c r="G11" s="174"/>
      <c r="H11" s="173"/>
      <c r="I11" s="173"/>
      <c r="J11" s="173"/>
      <c r="K11" s="173"/>
      <c r="L11" s="174"/>
      <c r="M11" s="173"/>
      <c r="N11" s="173"/>
      <c r="O11" s="173"/>
      <c r="P11" s="173"/>
      <c r="Q11" s="174"/>
      <c r="R11" s="173"/>
      <c r="S11" s="173"/>
      <c r="T11" s="173"/>
      <c r="U11" s="173"/>
      <c r="V11" s="174"/>
      <c r="W11" s="173"/>
      <c r="X11" s="173"/>
      <c r="Y11" s="173"/>
      <c r="Z11" s="173"/>
      <c r="AA11" s="174"/>
      <c r="AB11" s="173"/>
      <c r="AC11" s="173"/>
      <c r="AD11" s="173"/>
      <c r="AE11" s="173"/>
      <c r="AF11" s="174"/>
      <c r="AG11" s="173"/>
      <c r="AH11" s="173"/>
      <c r="AI11" s="173"/>
      <c r="AJ11" s="173"/>
      <c r="AK11" s="174"/>
      <c r="AL11" s="173"/>
    </row>
    <row r="12" spans="1:38" ht="15" customHeight="1">
      <c r="B12" s="163" t="s">
        <v>65</v>
      </c>
      <c r="C12" s="173">
        <v>9193</v>
      </c>
      <c r="D12" s="173">
        <v>9765</v>
      </c>
      <c r="E12" s="173">
        <v>9297</v>
      </c>
      <c r="F12" s="173">
        <v>9392</v>
      </c>
      <c r="G12" s="174">
        <f>SUM(C12:F12)</f>
        <v>37647</v>
      </c>
      <c r="H12" s="173">
        <v>9403</v>
      </c>
      <c r="I12" s="173">
        <v>7018</v>
      </c>
      <c r="J12" s="173">
        <v>8853</v>
      </c>
      <c r="K12" s="173">
        <v>8508</v>
      </c>
      <c r="L12" s="174">
        <f>SUM(H12:K12)</f>
        <v>33782</v>
      </c>
      <c r="M12" s="173">
        <v>8877</v>
      </c>
      <c r="N12" s="173">
        <v>10977</v>
      </c>
      <c r="O12" s="173">
        <v>8104</v>
      </c>
      <c r="P12" s="173">
        <v>7943</v>
      </c>
      <c r="Q12" s="174">
        <f>SUM(M12:P12)</f>
        <v>35901</v>
      </c>
      <c r="R12" s="173">
        <v>8054</v>
      </c>
      <c r="S12" s="173">
        <v>6901</v>
      </c>
      <c r="T12" s="173">
        <v>6509</v>
      </c>
      <c r="U12" s="173">
        <v>6277</v>
      </c>
      <c r="V12" s="174">
        <f>SUM(R12:U12)</f>
        <v>27741</v>
      </c>
      <c r="W12" s="173">
        <v>6585</v>
      </c>
      <c r="X12" s="173">
        <v>5819</v>
      </c>
      <c r="Y12" s="173">
        <v>5827</v>
      </c>
      <c r="Z12" s="173">
        <v>6017</v>
      </c>
      <c r="AA12" s="174">
        <f>SUM(W12:Z12)</f>
        <v>24248</v>
      </c>
      <c r="AB12" s="173">
        <v>5741</v>
      </c>
      <c r="AC12" s="173">
        <v>5689</v>
      </c>
      <c r="AD12" s="173">
        <v>5131</v>
      </c>
      <c r="AE12" s="173">
        <v>4226</v>
      </c>
      <c r="AF12" s="174">
        <f>SUM(AB12:AE12)</f>
        <v>20787</v>
      </c>
      <c r="AG12" s="173">
        <v>4039</v>
      </c>
      <c r="AH12" s="173">
        <v>1864</v>
      </c>
      <c r="AI12" s="173">
        <v>1782</v>
      </c>
      <c r="AJ12" s="173">
        <v>3823</v>
      </c>
      <c r="AK12" s="174">
        <f>SUM(AG12:AJ12)</f>
        <v>11508</v>
      </c>
      <c r="AL12" s="173">
        <v>4554</v>
      </c>
    </row>
    <row r="13" spans="1:38" ht="15" customHeight="1">
      <c r="B13" s="163" t="s">
        <v>160</v>
      </c>
      <c r="C13" s="173">
        <v>-7</v>
      </c>
      <c r="D13" s="173">
        <v>2132</v>
      </c>
      <c r="E13" s="173">
        <v>178</v>
      </c>
      <c r="F13" s="173">
        <v>588</v>
      </c>
      <c r="G13" s="174">
        <f t="shared" ref="G13:G28" si="0">SUM(C13:F13)</f>
        <v>2891</v>
      </c>
      <c r="H13" s="173">
        <v>-15</v>
      </c>
      <c r="I13" s="173">
        <v>490</v>
      </c>
      <c r="J13" s="173">
        <v>2870</v>
      </c>
      <c r="K13" s="173">
        <v>115</v>
      </c>
      <c r="L13" s="174">
        <f t="shared" ref="L13:L28" si="1">SUM(H13:K13)</f>
        <v>3460</v>
      </c>
      <c r="M13" s="173">
        <v>85</v>
      </c>
      <c r="N13" s="173">
        <v>-225</v>
      </c>
      <c r="O13" s="173">
        <v>0</v>
      </c>
      <c r="P13" s="173">
        <v>1865</v>
      </c>
      <c r="Q13" s="174">
        <f>SUM(M13:P13)</f>
        <v>1725</v>
      </c>
      <c r="R13" s="173">
        <v>2</v>
      </c>
      <c r="S13" s="173">
        <v>331</v>
      </c>
      <c r="T13" s="173">
        <v>1</v>
      </c>
      <c r="U13" s="173">
        <v>54</v>
      </c>
      <c r="V13" s="174">
        <f t="shared" ref="V13:V28" si="2">SUM(R13:U13)</f>
        <v>388</v>
      </c>
      <c r="W13" s="173">
        <v>113</v>
      </c>
      <c r="X13" s="173">
        <v>29</v>
      </c>
      <c r="Y13" s="173">
        <v>0</v>
      </c>
      <c r="Z13" s="173">
        <v>41</v>
      </c>
      <c r="AA13" s="174">
        <f t="shared" ref="AA13:AA21" si="3">SUM(W13:Z13)</f>
        <v>183</v>
      </c>
      <c r="AB13" s="173">
        <v>-5</v>
      </c>
      <c r="AC13" s="173">
        <v>2</v>
      </c>
      <c r="AD13" s="173">
        <v>4124</v>
      </c>
      <c r="AE13" s="173">
        <v>16</v>
      </c>
      <c r="AF13" s="174">
        <f t="shared" ref="AF13:AF21" si="4">SUM(AB13:AE13)</f>
        <v>4137</v>
      </c>
      <c r="AG13" s="173">
        <v>308</v>
      </c>
      <c r="AH13" s="173">
        <v>-6</v>
      </c>
      <c r="AI13" s="173">
        <v>911</v>
      </c>
      <c r="AJ13" s="173">
        <v>6</v>
      </c>
      <c r="AK13" s="174">
        <f t="shared" ref="AK13:AK21" si="5">SUM(AG13:AJ13)</f>
        <v>1219</v>
      </c>
      <c r="AL13" s="173">
        <v>5</v>
      </c>
    </row>
    <row r="14" spans="1:38" ht="15" customHeight="1">
      <c r="B14" s="163" t="s">
        <v>218</v>
      </c>
      <c r="C14" s="173"/>
      <c r="D14" s="173"/>
      <c r="E14" s="173"/>
      <c r="F14" s="173"/>
      <c r="G14" s="174"/>
      <c r="H14" s="173">
        <v>0</v>
      </c>
      <c r="I14" s="173">
        <v>0</v>
      </c>
      <c r="J14" s="173">
        <v>0</v>
      </c>
      <c r="K14" s="173">
        <v>0</v>
      </c>
      <c r="L14" s="174">
        <f t="shared" si="1"/>
        <v>0</v>
      </c>
      <c r="M14" s="173">
        <v>0</v>
      </c>
      <c r="N14" s="173">
        <v>0</v>
      </c>
      <c r="O14" s="173">
        <v>0</v>
      </c>
      <c r="P14" s="173">
        <v>0</v>
      </c>
      <c r="Q14" s="174">
        <f>SUM(M14:P14)</f>
        <v>0</v>
      </c>
      <c r="R14" s="173">
        <v>0</v>
      </c>
      <c r="S14" s="173">
        <v>0</v>
      </c>
      <c r="T14" s="173">
        <v>0</v>
      </c>
      <c r="U14" s="173">
        <v>0</v>
      </c>
      <c r="V14" s="174">
        <f t="shared" si="2"/>
        <v>0</v>
      </c>
      <c r="W14" s="173">
        <v>0</v>
      </c>
      <c r="X14" s="173">
        <v>0</v>
      </c>
      <c r="Y14" s="173">
        <v>0</v>
      </c>
      <c r="Z14" s="173">
        <v>0</v>
      </c>
      <c r="AA14" s="174">
        <f t="shared" si="3"/>
        <v>0</v>
      </c>
      <c r="AB14" s="173">
        <v>0</v>
      </c>
      <c r="AC14" s="173">
        <v>12225</v>
      </c>
      <c r="AD14" s="173">
        <v>5940</v>
      </c>
      <c r="AE14" s="173">
        <v>9380</v>
      </c>
      <c r="AF14" s="174">
        <f t="shared" si="4"/>
        <v>27545</v>
      </c>
      <c r="AG14" s="173">
        <v>0</v>
      </c>
      <c r="AH14" s="173">
        <v>2315</v>
      </c>
      <c r="AI14" s="173">
        <v>0</v>
      </c>
      <c r="AJ14" s="173">
        <v>-546</v>
      </c>
      <c r="AK14" s="174">
        <f t="shared" si="5"/>
        <v>1769</v>
      </c>
      <c r="AL14" s="173">
        <v>-36</v>
      </c>
    </row>
    <row r="15" spans="1:38" ht="15" customHeight="1">
      <c r="B15" s="163" t="s">
        <v>222</v>
      </c>
      <c r="C15" s="173"/>
      <c r="D15" s="173"/>
      <c r="E15" s="173"/>
      <c r="F15" s="173"/>
      <c r="G15" s="174"/>
      <c r="H15" s="173">
        <v>0</v>
      </c>
      <c r="I15" s="173">
        <v>0</v>
      </c>
      <c r="J15" s="173">
        <v>0</v>
      </c>
      <c r="K15" s="173">
        <v>0</v>
      </c>
      <c r="L15" s="174">
        <f t="shared" si="1"/>
        <v>0</v>
      </c>
      <c r="M15" s="173">
        <v>0</v>
      </c>
      <c r="N15" s="173">
        <v>0</v>
      </c>
      <c r="O15" s="173">
        <v>0</v>
      </c>
      <c r="P15" s="173">
        <v>0</v>
      </c>
      <c r="Q15" s="174">
        <f>SUM(M15:P15)</f>
        <v>0</v>
      </c>
      <c r="R15" s="173">
        <v>0</v>
      </c>
      <c r="S15" s="173">
        <v>0</v>
      </c>
      <c r="T15" s="173">
        <v>0</v>
      </c>
      <c r="U15" s="173">
        <v>0</v>
      </c>
      <c r="V15" s="174">
        <f t="shared" si="2"/>
        <v>0</v>
      </c>
      <c r="W15" s="173">
        <v>0</v>
      </c>
      <c r="X15" s="173">
        <v>0</v>
      </c>
      <c r="Y15" s="173">
        <v>0</v>
      </c>
      <c r="Z15" s="173">
        <v>0</v>
      </c>
      <c r="AA15" s="174">
        <f t="shared" si="3"/>
        <v>0</v>
      </c>
      <c r="AB15" s="173">
        <v>0</v>
      </c>
      <c r="AC15" s="173">
        <v>-194</v>
      </c>
      <c r="AD15" s="173">
        <v>0</v>
      </c>
      <c r="AE15" s="173">
        <v>0</v>
      </c>
      <c r="AF15" s="174">
        <f t="shared" si="4"/>
        <v>-194</v>
      </c>
      <c r="AG15" s="173">
        <v>0</v>
      </c>
      <c r="AH15" s="173">
        <v>0</v>
      </c>
      <c r="AI15" s="173">
        <v>0</v>
      </c>
      <c r="AJ15" s="173">
        <v>0</v>
      </c>
      <c r="AK15" s="174">
        <f t="shared" si="5"/>
        <v>0</v>
      </c>
      <c r="AL15" s="173">
        <v>0</v>
      </c>
    </row>
    <row r="16" spans="1:38" ht="15" customHeight="1">
      <c r="A16" s="1" t="s">
        <v>203</v>
      </c>
      <c r="B16" s="163" t="s">
        <v>204</v>
      </c>
      <c r="C16" s="173">
        <v>0</v>
      </c>
      <c r="D16" s="173">
        <v>0</v>
      </c>
      <c r="E16" s="173">
        <v>0</v>
      </c>
      <c r="F16" s="173">
        <v>0</v>
      </c>
      <c r="G16" s="174">
        <f t="shared" si="0"/>
        <v>0</v>
      </c>
      <c r="H16" s="173">
        <v>0</v>
      </c>
      <c r="I16" s="173">
        <v>0</v>
      </c>
      <c r="J16" s="173">
        <v>0</v>
      </c>
      <c r="K16" s="173">
        <v>0</v>
      </c>
      <c r="L16" s="174">
        <f t="shared" si="1"/>
        <v>0</v>
      </c>
      <c r="M16" s="173">
        <v>0</v>
      </c>
      <c r="N16" s="173">
        <v>0</v>
      </c>
      <c r="O16" s="173">
        <v>0</v>
      </c>
      <c r="P16" s="173">
        <v>0</v>
      </c>
      <c r="Q16" s="174">
        <f t="shared" ref="Q16:Q28" si="6">SUM(M16:P16)</f>
        <v>0</v>
      </c>
      <c r="R16" s="173">
        <v>0</v>
      </c>
      <c r="S16" s="173">
        <v>0</v>
      </c>
      <c r="T16" s="173">
        <v>0</v>
      </c>
      <c r="U16" s="173">
        <v>0</v>
      </c>
      <c r="V16" s="174">
        <f t="shared" si="2"/>
        <v>0</v>
      </c>
      <c r="W16" s="173">
        <v>-30052</v>
      </c>
      <c r="X16" s="173">
        <v>0</v>
      </c>
      <c r="Y16" s="173">
        <v>-183</v>
      </c>
      <c r="Z16" s="173">
        <v>0</v>
      </c>
      <c r="AA16" s="174">
        <f t="shared" si="3"/>
        <v>-30235</v>
      </c>
      <c r="AB16" s="173">
        <v>0</v>
      </c>
      <c r="AC16" s="173">
        <v>0</v>
      </c>
      <c r="AD16" s="173">
        <v>0</v>
      </c>
      <c r="AE16" s="173">
        <v>0</v>
      </c>
      <c r="AF16" s="174">
        <f t="shared" si="4"/>
        <v>0</v>
      </c>
      <c r="AG16" s="173">
        <v>0</v>
      </c>
      <c r="AH16" s="173">
        <v>0</v>
      </c>
      <c r="AI16" s="173">
        <v>0</v>
      </c>
      <c r="AJ16" s="173">
        <v>0</v>
      </c>
      <c r="AK16" s="174">
        <f t="shared" si="5"/>
        <v>0</v>
      </c>
      <c r="AL16" s="173">
        <v>0</v>
      </c>
    </row>
    <row r="17" spans="2:38" ht="15" customHeight="1">
      <c r="B17" s="163" t="s">
        <v>161</v>
      </c>
      <c r="C17" s="173">
        <v>-42</v>
      </c>
      <c r="D17" s="173">
        <v>304</v>
      </c>
      <c r="E17" s="173">
        <v>60</v>
      </c>
      <c r="F17" s="173">
        <v>892</v>
      </c>
      <c r="G17" s="174">
        <f t="shared" si="0"/>
        <v>1214</v>
      </c>
      <c r="H17" s="173">
        <v>-464</v>
      </c>
      <c r="I17" s="173">
        <v>1095</v>
      </c>
      <c r="J17" s="173">
        <v>628</v>
      </c>
      <c r="K17" s="173">
        <v>1810</v>
      </c>
      <c r="L17" s="174">
        <f t="shared" si="1"/>
        <v>3069</v>
      </c>
      <c r="M17" s="173">
        <v>962</v>
      </c>
      <c r="N17" s="173">
        <v>1468</v>
      </c>
      <c r="O17" s="173">
        <v>1253</v>
      </c>
      <c r="P17" s="173">
        <v>3450</v>
      </c>
      <c r="Q17" s="174">
        <f t="shared" si="6"/>
        <v>7133</v>
      </c>
      <c r="R17" s="173">
        <v>1330</v>
      </c>
      <c r="S17" s="173">
        <v>1192</v>
      </c>
      <c r="T17" s="173">
        <v>824</v>
      </c>
      <c r="U17" s="173">
        <v>-431</v>
      </c>
      <c r="V17" s="174">
        <f t="shared" si="2"/>
        <v>2915</v>
      </c>
      <c r="W17" s="173">
        <v>955</v>
      </c>
      <c r="X17" s="173">
        <v>327</v>
      </c>
      <c r="Y17" s="173">
        <v>1845</v>
      </c>
      <c r="Z17" s="173">
        <v>1090</v>
      </c>
      <c r="AA17" s="174">
        <f t="shared" si="3"/>
        <v>4217</v>
      </c>
      <c r="AB17" s="173">
        <v>997</v>
      </c>
      <c r="AC17" s="173">
        <v>118</v>
      </c>
      <c r="AD17" s="173">
        <v>613</v>
      </c>
      <c r="AE17" s="173">
        <v>48</v>
      </c>
      <c r="AF17" s="174">
        <f t="shared" si="4"/>
        <v>1776</v>
      </c>
      <c r="AG17" s="173">
        <v>-219</v>
      </c>
      <c r="AH17" s="173">
        <v>-18</v>
      </c>
      <c r="AI17" s="173">
        <v>544</v>
      </c>
      <c r="AJ17" s="173">
        <v>1947</v>
      </c>
      <c r="AK17" s="174">
        <f t="shared" si="5"/>
        <v>2254</v>
      </c>
      <c r="AL17" s="173">
        <v>550</v>
      </c>
    </row>
    <row r="18" spans="2:38" ht="15" customHeight="1">
      <c r="B18" s="163" t="s">
        <v>66</v>
      </c>
      <c r="C18" s="173">
        <v>720</v>
      </c>
      <c r="D18" s="173">
        <v>0</v>
      </c>
      <c r="E18" s="173">
        <v>0</v>
      </c>
      <c r="F18" s="173">
        <v>0</v>
      </c>
      <c r="G18" s="174">
        <f t="shared" si="0"/>
        <v>720</v>
      </c>
      <c r="H18" s="173">
        <v>0</v>
      </c>
      <c r="I18" s="173">
        <v>0</v>
      </c>
      <c r="J18" s="173">
        <v>0</v>
      </c>
      <c r="K18" s="173">
        <v>0</v>
      </c>
      <c r="L18" s="174">
        <f t="shared" si="1"/>
        <v>0</v>
      </c>
      <c r="M18" s="173">
        <v>0</v>
      </c>
      <c r="N18" s="173">
        <v>0</v>
      </c>
      <c r="O18" s="173">
        <v>0</v>
      </c>
      <c r="P18" s="173">
        <v>0</v>
      </c>
      <c r="Q18" s="174">
        <f t="shared" si="6"/>
        <v>0</v>
      </c>
      <c r="R18" s="173">
        <v>0</v>
      </c>
      <c r="S18" s="173">
        <v>0</v>
      </c>
      <c r="T18" s="173">
        <v>0</v>
      </c>
      <c r="U18" s="173">
        <v>0</v>
      </c>
      <c r="V18" s="174">
        <f t="shared" si="2"/>
        <v>0</v>
      </c>
      <c r="W18" s="173">
        <v>0</v>
      </c>
      <c r="X18" s="173">
        <v>0</v>
      </c>
      <c r="Y18" s="173">
        <v>0</v>
      </c>
      <c r="Z18" s="173">
        <v>0</v>
      </c>
      <c r="AA18" s="174">
        <f t="shared" si="3"/>
        <v>0</v>
      </c>
      <c r="AB18" s="173">
        <v>0</v>
      </c>
      <c r="AC18" s="173">
        <v>0</v>
      </c>
      <c r="AD18" s="173">
        <v>0</v>
      </c>
      <c r="AE18" s="173">
        <v>0</v>
      </c>
      <c r="AF18" s="174">
        <f t="shared" si="4"/>
        <v>0</v>
      </c>
      <c r="AG18" s="173">
        <v>0</v>
      </c>
      <c r="AH18" s="173">
        <v>0</v>
      </c>
      <c r="AI18" s="173">
        <v>0</v>
      </c>
      <c r="AJ18" s="173">
        <v>0</v>
      </c>
      <c r="AK18" s="174">
        <f t="shared" si="5"/>
        <v>0</v>
      </c>
      <c r="AL18" s="173">
        <v>0</v>
      </c>
    </row>
    <row r="19" spans="2:38" ht="15" customHeight="1">
      <c r="B19" s="163" t="s">
        <v>230</v>
      </c>
      <c r="C19" s="173"/>
      <c r="D19" s="173"/>
      <c r="E19" s="173"/>
      <c r="F19" s="173"/>
      <c r="G19" s="174"/>
      <c r="H19" s="173">
        <v>0</v>
      </c>
      <c r="I19" s="173">
        <v>0</v>
      </c>
      <c r="J19" s="173">
        <v>0</v>
      </c>
      <c r="K19" s="173">
        <v>0</v>
      </c>
      <c r="L19" s="174">
        <f t="shared" si="1"/>
        <v>0</v>
      </c>
      <c r="M19" s="173">
        <v>0</v>
      </c>
      <c r="N19" s="173">
        <v>0</v>
      </c>
      <c r="O19" s="173">
        <v>0</v>
      </c>
      <c r="P19" s="173">
        <v>0</v>
      </c>
      <c r="Q19" s="174">
        <f t="shared" si="6"/>
        <v>0</v>
      </c>
      <c r="R19" s="173">
        <v>0</v>
      </c>
      <c r="S19" s="173">
        <v>0</v>
      </c>
      <c r="T19" s="173">
        <v>0</v>
      </c>
      <c r="U19" s="173">
        <v>0</v>
      </c>
      <c r="V19" s="174">
        <f t="shared" si="2"/>
        <v>0</v>
      </c>
      <c r="W19" s="173">
        <v>0</v>
      </c>
      <c r="X19" s="173">
        <v>0</v>
      </c>
      <c r="Y19" s="173">
        <v>0</v>
      </c>
      <c r="Z19" s="173">
        <v>0</v>
      </c>
      <c r="AA19" s="174">
        <f t="shared" si="3"/>
        <v>0</v>
      </c>
      <c r="AB19" s="173">
        <v>0</v>
      </c>
      <c r="AC19" s="173">
        <v>0</v>
      </c>
      <c r="AD19" s="173">
        <v>0</v>
      </c>
      <c r="AE19" s="173">
        <v>0</v>
      </c>
      <c r="AF19" s="174">
        <f t="shared" si="4"/>
        <v>0</v>
      </c>
      <c r="AG19" s="173">
        <v>0</v>
      </c>
      <c r="AH19" s="173">
        <v>2875</v>
      </c>
      <c r="AI19" s="173">
        <v>0</v>
      </c>
      <c r="AJ19" s="173">
        <v>0</v>
      </c>
      <c r="AK19" s="174">
        <f t="shared" si="5"/>
        <v>2875</v>
      </c>
      <c r="AL19" s="173">
        <v>0</v>
      </c>
    </row>
    <row r="20" spans="2:38" ht="15" customHeight="1">
      <c r="B20" s="163" t="s">
        <v>56</v>
      </c>
      <c r="C20" s="173">
        <v>2848</v>
      </c>
      <c r="D20" s="173">
        <v>-5480</v>
      </c>
      <c r="E20" s="173">
        <v>-28757</v>
      </c>
      <c r="F20" s="173">
        <v>3591</v>
      </c>
      <c r="G20" s="174">
        <f t="shared" si="0"/>
        <v>-27798</v>
      </c>
      <c r="H20" s="173">
        <v>-1692</v>
      </c>
      <c r="I20" s="173">
        <v>14136</v>
      </c>
      <c r="J20" s="173">
        <v>16089</v>
      </c>
      <c r="K20" s="173">
        <v>-18639</v>
      </c>
      <c r="L20" s="174">
        <f t="shared" si="1"/>
        <v>9894</v>
      </c>
      <c r="M20" s="173">
        <v>7</v>
      </c>
      <c r="N20" s="173">
        <v>-5090</v>
      </c>
      <c r="O20" s="173">
        <v>6548</v>
      </c>
      <c r="P20" s="173">
        <v>-8343</v>
      </c>
      <c r="Q20" s="174">
        <f t="shared" si="6"/>
        <v>-6878</v>
      </c>
      <c r="R20" s="173">
        <v>-672</v>
      </c>
      <c r="S20" s="173">
        <v>187</v>
      </c>
      <c r="T20" s="173">
        <v>485</v>
      </c>
      <c r="U20" s="173">
        <v>-1418</v>
      </c>
      <c r="V20" s="174">
        <f t="shared" si="2"/>
        <v>-1418</v>
      </c>
      <c r="W20" s="173">
        <v>-912</v>
      </c>
      <c r="X20" s="173">
        <v>141</v>
      </c>
      <c r="Y20" s="173">
        <v>315</v>
      </c>
      <c r="Z20" s="173">
        <v>-1084</v>
      </c>
      <c r="AA20" s="174">
        <f t="shared" si="3"/>
        <v>-1540</v>
      </c>
      <c r="AB20" s="173">
        <v>187</v>
      </c>
      <c r="AC20" s="173">
        <v>31</v>
      </c>
      <c r="AD20" s="173">
        <v>-14</v>
      </c>
      <c r="AE20" s="173">
        <v>-89</v>
      </c>
      <c r="AF20" s="174">
        <f t="shared" si="4"/>
        <v>115</v>
      </c>
      <c r="AG20" s="173">
        <v>47</v>
      </c>
      <c r="AH20" s="173">
        <v>40</v>
      </c>
      <c r="AI20" s="173">
        <v>-47</v>
      </c>
      <c r="AJ20" s="173">
        <v>-498</v>
      </c>
      <c r="AK20" s="174">
        <f t="shared" si="5"/>
        <v>-458</v>
      </c>
      <c r="AL20" s="173">
        <v>28</v>
      </c>
    </row>
    <row r="21" spans="2:38" ht="15" customHeight="1">
      <c r="B21" s="163" t="s">
        <v>57</v>
      </c>
      <c r="C21" s="173">
        <v>12400</v>
      </c>
      <c r="D21" s="173">
        <v>13154</v>
      </c>
      <c r="E21" s="173">
        <v>13290</v>
      </c>
      <c r="F21" s="173">
        <v>14023</v>
      </c>
      <c r="G21" s="174">
        <f t="shared" si="0"/>
        <v>52867</v>
      </c>
      <c r="H21" s="173">
        <v>17798</v>
      </c>
      <c r="I21" s="173">
        <v>17667</v>
      </c>
      <c r="J21" s="173">
        <v>26082</v>
      </c>
      <c r="K21" s="173">
        <v>41175</v>
      </c>
      <c r="L21" s="174">
        <f t="shared" si="1"/>
        <v>102722</v>
      </c>
      <c r="M21" s="173">
        <v>18630</v>
      </c>
      <c r="N21" s="173">
        <v>23354</v>
      </c>
      <c r="O21" s="173">
        <v>30295</v>
      </c>
      <c r="P21" s="173">
        <v>17168</v>
      </c>
      <c r="Q21" s="174">
        <f t="shared" si="6"/>
        <v>89447</v>
      </c>
      <c r="R21" s="173">
        <v>16485</v>
      </c>
      <c r="S21" s="173">
        <v>24204</v>
      </c>
      <c r="T21" s="173">
        <v>23894</v>
      </c>
      <c r="U21" s="173">
        <v>47124</v>
      </c>
      <c r="V21" s="174">
        <f t="shared" si="2"/>
        <v>111707</v>
      </c>
      <c r="W21" s="173">
        <v>18496</v>
      </c>
      <c r="X21" s="173">
        <v>19221</v>
      </c>
      <c r="Y21" s="173">
        <v>23758</v>
      </c>
      <c r="Z21" s="173">
        <v>25782</v>
      </c>
      <c r="AA21" s="174">
        <f t="shared" si="3"/>
        <v>87257</v>
      </c>
      <c r="AB21" s="173">
        <v>24225</v>
      </c>
      <c r="AC21" s="173">
        <v>27293</v>
      </c>
      <c r="AD21" s="173">
        <v>29624</v>
      </c>
      <c r="AE21" s="173">
        <v>44658</v>
      </c>
      <c r="AF21" s="174">
        <f t="shared" si="4"/>
        <v>125800</v>
      </c>
      <c r="AG21" s="173">
        <v>13292</v>
      </c>
      <c r="AH21" s="173">
        <v>15735</v>
      </c>
      <c r="AI21" s="173">
        <v>17497</v>
      </c>
      <c r="AJ21" s="173">
        <v>24780</v>
      </c>
      <c r="AK21" s="174">
        <f t="shared" si="5"/>
        <v>71304</v>
      </c>
      <c r="AL21" s="173">
        <v>27985</v>
      </c>
    </row>
    <row r="22" spans="2:38" ht="15" customHeight="1">
      <c r="B22" s="163" t="s">
        <v>162</v>
      </c>
      <c r="C22" s="173"/>
      <c r="D22" s="173"/>
      <c r="E22" s="173"/>
      <c r="F22" s="173"/>
      <c r="G22" s="174"/>
      <c r="H22" s="173"/>
      <c r="I22" s="173"/>
      <c r="J22" s="173"/>
      <c r="K22" s="173"/>
      <c r="L22" s="174"/>
      <c r="M22" s="173"/>
      <c r="N22" s="173"/>
      <c r="O22" s="173"/>
      <c r="P22" s="173"/>
      <c r="Q22" s="174"/>
      <c r="R22" s="173"/>
      <c r="S22" s="173"/>
      <c r="T22" s="173"/>
      <c r="U22" s="173"/>
      <c r="V22" s="174"/>
      <c r="W22" s="173"/>
      <c r="X22" s="173"/>
      <c r="Y22" s="173"/>
      <c r="Z22" s="173"/>
      <c r="AA22" s="174"/>
      <c r="AB22" s="173"/>
      <c r="AC22" s="173"/>
      <c r="AD22" s="173"/>
      <c r="AE22" s="173"/>
      <c r="AF22" s="174"/>
      <c r="AG22" s="173"/>
      <c r="AH22" s="173"/>
      <c r="AI22" s="173"/>
      <c r="AJ22" s="173"/>
      <c r="AK22" s="174"/>
      <c r="AL22" s="173"/>
    </row>
    <row r="23" spans="2:38" ht="15" customHeight="1">
      <c r="B23" s="163" t="s">
        <v>67</v>
      </c>
      <c r="C23" s="173">
        <v>3626</v>
      </c>
      <c r="D23" s="173">
        <v>-8301</v>
      </c>
      <c r="E23" s="173">
        <v>-5143</v>
      </c>
      <c r="F23" s="173">
        <v>-3885</v>
      </c>
      <c r="G23" s="174">
        <f t="shared" si="0"/>
        <v>-13703</v>
      </c>
      <c r="H23" s="173">
        <v>-852</v>
      </c>
      <c r="I23" s="173">
        <v>-1797</v>
      </c>
      <c r="J23" s="173">
        <v>-32362</v>
      </c>
      <c r="K23" s="173">
        <v>-9400</v>
      </c>
      <c r="L23" s="174">
        <f t="shared" si="1"/>
        <v>-44411</v>
      </c>
      <c r="M23" s="173">
        <v>-3451</v>
      </c>
      <c r="N23" s="173">
        <v>-7807</v>
      </c>
      <c r="O23" s="173">
        <v>-593</v>
      </c>
      <c r="P23" s="173">
        <v>-8667</v>
      </c>
      <c r="Q23" s="174">
        <f t="shared" si="6"/>
        <v>-20518</v>
      </c>
      <c r="R23" s="173">
        <v>-5860</v>
      </c>
      <c r="S23" s="173">
        <v>-3724</v>
      </c>
      <c r="T23" s="173">
        <v>-17062</v>
      </c>
      <c r="U23" s="173">
        <v>1818</v>
      </c>
      <c r="V23" s="174">
        <f t="shared" si="2"/>
        <v>-24828</v>
      </c>
      <c r="W23" s="173">
        <v>-7049</v>
      </c>
      <c r="X23" s="173">
        <v>-11024</v>
      </c>
      <c r="Y23" s="173">
        <v>-27803</v>
      </c>
      <c r="Z23" s="173">
        <v>7265</v>
      </c>
      <c r="AA23" s="174">
        <f t="shared" ref="AA23:AA28" si="7">SUM(W23:Z23)</f>
        <v>-38611</v>
      </c>
      <c r="AB23" s="173">
        <v>-7733</v>
      </c>
      <c r="AC23" s="173">
        <v>-3716</v>
      </c>
      <c r="AD23" s="173">
        <v>-15722</v>
      </c>
      <c r="AE23" s="173">
        <v>15048</v>
      </c>
      <c r="AF23" s="174">
        <f t="shared" ref="AF23:AF28" si="8">SUM(AB23:AE23)</f>
        <v>-12123</v>
      </c>
      <c r="AG23" s="173">
        <v>-14391</v>
      </c>
      <c r="AH23" s="173">
        <v>-1867</v>
      </c>
      <c r="AI23" s="173">
        <v>-24778</v>
      </c>
      <c r="AJ23" s="173">
        <v>8700</v>
      </c>
      <c r="AK23" s="174">
        <f t="shared" ref="AK23:AK28" si="9">SUM(AG23:AJ23)</f>
        <v>-32336</v>
      </c>
      <c r="AL23" s="173">
        <v>-16582</v>
      </c>
    </row>
    <row r="24" spans="2:38" ht="15" customHeight="1">
      <c r="B24" s="163" t="s">
        <v>68</v>
      </c>
      <c r="C24" s="173">
        <v>0</v>
      </c>
      <c r="D24" s="173">
        <v>0</v>
      </c>
      <c r="E24" s="173">
        <v>0</v>
      </c>
      <c r="F24" s="173">
        <v>0</v>
      </c>
      <c r="G24" s="174">
        <f t="shared" si="0"/>
        <v>0</v>
      </c>
      <c r="H24" s="173">
        <v>-998</v>
      </c>
      <c r="I24" s="173">
        <v>-1049</v>
      </c>
      <c r="J24" s="173">
        <v>-988</v>
      </c>
      <c r="K24" s="173">
        <v>-1263</v>
      </c>
      <c r="L24" s="174">
        <f t="shared" si="1"/>
        <v>-4298</v>
      </c>
      <c r="M24" s="173">
        <v>174</v>
      </c>
      <c r="N24" s="173">
        <v>-780</v>
      </c>
      <c r="O24" s="173">
        <v>-2104</v>
      </c>
      <c r="P24" s="173">
        <v>-2563</v>
      </c>
      <c r="Q24" s="174">
        <f t="shared" si="6"/>
        <v>-5273</v>
      </c>
      <c r="R24" s="173">
        <v>-1681</v>
      </c>
      <c r="S24" s="173">
        <v>-1764</v>
      </c>
      <c r="T24" s="173">
        <v>-1637</v>
      </c>
      <c r="U24" s="173">
        <v>-1523</v>
      </c>
      <c r="V24" s="174">
        <f t="shared" si="2"/>
        <v>-6605</v>
      </c>
      <c r="W24" s="173">
        <v>-3383</v>
      </c>
      <c r="X24" s="173">
        <v>-1986</v>
      </c>
      <c r="Y24" s="173">
        <v>-1495</v>
      </c>
      <c r="Z24" s="173">
        <v>-1111</v>
      </c>
      <c r="AA24" s="174">
        <f t="shared" si="7"/>
        <v>-7975</v>
      </c>
      <c r="AB24" s="173">
        <v>-369</v>
      </c>
      <c r="AC24" s="173">
        <v>-551</v>
      </c>
      <c r="AD24" s="173">
        <v>-1203</v>
      </c>
      <c r="AE24" s="173">
        <v>-4313</v>
      </c>
      <c r="AF24" s="174">
        <f t="shared" si="8"/>
        <v>-6436</v>
      </c>
      <c r="AG24" s="173">
        <v>86</v>
      </c>
      <c r="AH24" s="173">
        <v>-2993</v>
      </c>
      <c r="AI24" s="173">
        <v>-4235</v>
      </c>
      <c r="AJ24" s="173">
        <v>-3971</v>
      </c>
      <c r="AK24" s="174">
        <f t="shared" si="9"/>
        <v>-11113</v>
      </c>
      <c r="AL24" s="173">
        <v>2741</v>
      </c>
    </row>
    <row r="25" spans="2:38" ht="15" customHeight="1">
      <c r="B25" s="163" t="s">
        <v>69</v>
      </c>
      <c r="C25" s="173">
        <v>1253</v>
      </c>
      <c r="D25" s="173">
        <v>231</v>
      </c>
      <c r="E25" s="173">
        <v>148</v>
      </c>
      <c r="F25" s="173">
        <v>-1070</v>
      </c>
      <c r="G25" s="174">
        <f t="shared" si="0"/>
        <v>562</v>
      </c>
      <c r="H25" s="173">
        <v>-574</v>
      </c>
      <c r="I25" s="173">
        <v>1838</v>
      </c>
      <c r="J25" s="173">
        <v>-6151</v>
      </c>
      <c r="K25" s="173">
        <v>1781</v>
      </c>
      <c r="L25" s="174">
        <f t="shared" si="1"/>
        <v>-3106</v>
      </c>
      <c r="M25" s="173">
        <v>3600</v>
      </c>
      <c r="N25" s="173">
        <v>-7497</v>
      </c>
      <c r="O25" s="173">
        <v>6301</v>
      </c>
      <c r="P25" s="173">
        <v>-8548</v>
      </c>
      <c r="Q25" s="174">
        <f t="shared" si="6"/>
        <v>-6144</v>
      </c>
      <c r="R25" s="173">
        <v>4904</v>
      </c>
      <c r="S25" s="173">
        <v>2799</v>
      </c>
      <c r="T25" s="173">
        <v>-192</v>
      </c>
      <c r="U25" s="173">
        <v>-26283</v>
      </c>
      <c r="V25" s="174">
        <f t="shared" si="2"/>
        <v>-18772</v>
      </c>
      <c r="W25" s="173">
        <v>19336</v>
      </c>
      <c r="X25" s="173">
        <v>4072</v>
      </c>
      <c r="Y25" s="173">
        <v>-1331</v>
      </c>
      <c r="Z25" s="173">
        <v>4786</v>
      </c>
      <c r="AA25" s="174">
        <f t="shared" si="7"/>
        <v>26863</v>
      </c>
      <c r="AB25" s="173">
        <v>4352</v>
      </c>
      <c r="AC25" s="173">
        <v>4608</v>
      </c>
      <c r="AD25" s="173">
        <v>-7372</v>
      </c>
      <c r="AE25" s="173">
        <v>6117</v>
      </c>
      <c r="AF25" s="174">
        <f t="shared" si="8"/>
        <v>7705</v>
      </c>
      <c r="AG25" s="173">
        <v>5008</v>
      </c>
      <c r="AH25" s="173">
        <v>735</v>
      </c>
      <c r="AI25" s="173">
        <v>-4831</v>
      </c>
      <c r="AJ25" s="173">
        <f>7212+1302</f>
        <v>8514</v>
      </c>
      <c r="AK25" s="174">
        <f t="shared" si="9"/>
        <v>9426</v>
      </c>
      <c r="AL25" s="173">
        <v>3667</v>
      </c>
    </row>
    <row r="26" spans="2:38" ht="15" customHeight="1">
      <c r="B26" s="163" t="s">
        <v>70</v>
      </c>
      <c r="C26" s="173">
        <v>-2432</v>
      </c>
      <c r="D26" s="173">
        <v>-543</v>
      </c>
      <c r="E26" s="173">
        <v>5849</v>
      </c>
      <c r="F26" s="173">
        <v>-6093</v>
      </c>
      <c r="G26" s="174">
        <f t="shared" si="0"/>
        <v>-3219</v>
      </c>
      <c r="H26" s="173">
        <v>4403</v>
      </c>
      <c r="I26" s="173">
        <v>-8888</v>
      </c>
      <c r="J26" s="173">
        <v>22989</v>
      </c>
      <c r="K26" s="173">
        <v>6804</v>
      </c>
      <c r="L26" s="174">
        <f t="shared" si="1"/>
        <v>25308</v>
      </c>
      <c r="M26" s="173">
        <v>-188</v>
      </c>
      <c r="N26" s="173">
        <v>3009</v>
      </c>
      <c r="O26" s="173">
        <v>9776</v>
      </c>
      <c r="P26" s="173">
        <v>12326</v>
      </c>
      <c r="Q26" s="174">
        <f t="shared" si="6"/>
        <v>24923</v>
      </c>
      <c r="R26" s="173">
        <v>-22684</v>
      </c>
      <c r="S26" s="173">
        <v>2013</v>
      </c>
      <c r="T26" s="173">
        <v>13824</v>
      </c>
      <c r="U26" s="173">
        <v>6731</v>
      </c>
      <c r="V26" s="174">
        <f t="shared" si="2"/>
        <v>-116</v>
      </c>
      <c r="W26" s="173">
        <v>-37276</v>
      </c>
      <c r="X26" s="173">
        <v>447</v>
      </c>
      <c r="Y26" s="173">
        <v>34358</v>
      </c>
      <c r="Z26" s="173">
        <v>11321</v>
      </c>
      <c r="AA26" s="174">
        <f t="shared" si="7"/>
        <v>8850</v>
      </c>
      <c r="AB26" s="173">
        <v>-34557</v>
      </c>
      <c r="AC26" s="173">
        <v>5080</v>
      </c>
      <c r="AD26" s="173">
        <v>20168</v>
      </c>
      <c r="AE26" s="173">
        <v>-6060</v>
      </c>
      <c r="AF26" s="174">
        <f t="shared" si="8"/>
        <v>-15369</v>
      </c>
      <c r="AG26" s="173">
        <v>-25225</v>
      </c>
      <c r="AH26" s="173">
        <v>12340</v>
      </c>
      <c r="AI26" s="173">
        <v>21639</v>
      </c>
      <c r="AJ26" s="173">
        <v>-246</v>
      </c>
      <c r="AK26" s="174">
        <f t="shared" si="9"/>
        <v>8508</v>
      </c>
      <c r="AL26" s="173">
        <v>-39046</v>
      </c>
    </row>
    <row r="27" spans="2:38" ht="15" customHeight="1">
      <c r="B27" s="163" t="s">
        <v>157</v>
      </c>
      <c r="C27" s="173">
        <v>-10889</v>
      </c>
      <c r="D27" s="173">
        <v>5851</v>
      </c>
      <c r="E27" s="173">
        <v>14390</v>
      </c>
      <c r="F27" s="173">
        <v>-7042</v>
      </c>
      <c r="G27" s="174">
        <f t="shared" si="0"/>
        <v>2310</v>
      </c>
      <c r="H27" s="173">
        <v>-1898</v>
      </c>
      <c r="I27" s="173">
        <v>-14518</v>
      </c>
      <c r="J27" s="173">
        <v>-33631</v>
      </c>
      <c r="K27" s="173">
        <v>55134</v>
      </c>
      <c r="L27" s="174">
        <f t="shared" si="1"/>
        <v>5087</v>
      </c>
      <c r="M27" s="173">
        <v>-863</v>
      </c>
      <c r="N27" s="173">
        <v>-6926</v>
      </c>
      <c r="O27" s="173">
        <v>-5634</v>
      </c>
      <c r="P27" s="173">
        <v>-12030</v>
      </c>
      <c r="Q27" s="174">
        <f t="shared" si="6"/>
        <v>-25453</v>
      </c>
      <c r="R27" s="173">
        <v>-1105</v>
      </c>
      <c r="S27" s="173">
        <v>-2478</v>
      </c>
      <c r="T27" s="173">
        <v>-5399</v>
      </c>
      <c r="U27" s="173">
        <v>-17233</v>
      </c>
      <c r="V27" s="174">
        <f t="shared" si="2"/>
        <v>-26215</v>
      </c>
      <c r="W27" s="173">
        <v>-1000</v>
      </c>
      <c r="X27" s="173">
        <v>368</v>
      </c>
      <c r="Y27" s="173">
        <v>1630</v>
      </c>
      <c r="Z27" s="173">
        <v>32971</v>
      </c>
      <c r="AA27" s="174">
        <f t="shared" si="7"/>
        <v>33969</v>
      </c>
      <c r="AB27" s="173">
        <v>2131</v>
      </c>
      <c r="AC27" s="173">
        <v>-618</v>
      </c>
      <c r="AD27" s="173">
        <v>5454</v>
      </c>
      <c r="AE27" s="173">
        <v>-6371</v>
      </c>
      <c r="AF27" s="174">
        <f t="shared" si="8"/>
        <v>596</v>
      </c>
      <c r="AG27" s="173">
        <v>37236</v>
      </c>
      <c r="AH27" s="173">
        <v>6463</v>
      </c>
      <c r="AI27" s="173">
        <v>-14139</v>
      </c>
      <c r="AJ27" s="173">
        <f>-5983-1302</f>
        <v>-7285</v>
      </c>
      <c r="AK27" s="174">
        <f t="shared" si="9"/>
        <v>22275</v>
      </c>
      <c r="AL27" s="173">
        <v>6792</v>
      </c>
    </row>
    <row r="28" spans="2:38" ht="15" customHeight="1">
      <c r="B28" s="175" t="s">
        <v>71</v>
      </c>
      <c r="C28" s="176">
        <v>-1277</v>
      </c>
      <c r="D28" s="176">
        <v>49</v>
      </c>
      <c r="E28" s="176">
        <v>1667</v>
      </c>
      <c r="F28" s="176">
        <v>-721</v>
      </c>
      <c r="G28" s="177">
        <f t="shared" si="0"/>
        <v>-282</v>
      </c>
      <c r="H28" s="176">
        <v>427</v>
      </c>
      <c r="I28" s="176">
        <v>-1942</v>
      </c>
      <c r="J28" s="176">
        <v>-40</v>
      </c>
      <c r="K28" s="176">
        <v>2017</v>
      </c>
      <c r="L28" s="177">
        <f t="shared" si="1"/>
        <v>462</v>
      </c>
      <c r="M28" s="176">
        <v>-1101</v>
      </c>
      <c r="N28" s="176">
        <v>968</v>
      </c>
      <c r="O28" s="176">
        <v>-102</v>
      </c>
      <c r="P28" s="176">
        <v>2058</v>
      </c>
      <c r="Q28" s="177">
        <f t="shared" si="6"/>
        <v>1823</v>
      </c>
      <c r="R28" s="176">
        <v>-657</v>
      </c>
      <c r="S28" s="176">
        <v>556</v>
      </c>
      <c r="T28" s="176">
        <v>5168</v>
      </c>
      <c r="U28" s="176">
        <v>-156</v>
      </c>
      <c r="V28" s="177">
        <f t="shared" si="2"/>
        <v>4911</v>
      </c>
      <c r="W28" s="176">
        <v>-419</v>
      </c>
      <c r="X28" s="176">
        <v>-82</v>
      </c>
      <c r="Y28" s="176">
        <v>3927</v>
      </c>
      <c r="Z28" s="176">
        <v>1258</v>
      </c>
      <c r="AA28" s="177">
        <f t="shared" si="7"/>
        <v>4684</v>
      </c>
      <c r="AB28" s="176">
        <v>-1120</v>
      </c>
      <c r="AC28" s="176">
        <v>1844</v>
      </c>
      <c r="AD28" s="176">
        <v>-453</v>
      </c>
      <c r="AE28" s="176">
        <v>3937</v>
      </c>
      <c r="AF28" s="177">
        <f t="shared" si="8"/>
        <v>4208</v>
      </c>
      <c r="AG28" s="176">
        <v>7098</v>
      </c>
      <c r="AH28" s="176">
        <v>-6195</v>
      </c>
      <c r="AI28" s="176">
        <v>8834</v>
      </c>
      <c r="AJ28" s="176">
        <v>-1403</v>
      </c>
      <c r="AK28" s="177">
        <f t="shared" si="9"/>
        <v>8334</v>
      </c>
      <c r="AL28" s="176">
        <v>7503</v>
      </c>
    </row>
    <row r="29" spans="2:38" s="43" customFormat="1" ht="15" customHeight="1">
      <c r="B29" s="170" t="s">
        <v>152</v>
      </c>
      <c r="C29" s="178">
        <f t="shared" ref="C29:L29" si="10">SUM(C9:C28)</f>
        <v>-10822</v>
      </c>
      <c r="D29" s="178">
        <f t="shared" si="10"/>
        <v>-8029</v>
      </c>
      <c r="E29" s="178">
        <f t="shared" si="10"/>
        <v>14096</v>
      </c>
      <c r="F29" s="178">
        <f t="shared" si="10"/>
        <v>-9335</v>
      </c>
      <c r="G29" s="179">
        <f t="shared" si="10"/>
        <v>-14090</v>
      </c>
      <c r="H29" s="178">
        <f t="shared" si="10"/>
        <v>-2280</v>
      </c>
      <c r="I29" s="178">
        <f t="shared" si="10"/>
        <v>-27130</v>
      </c>
      <c r="J29" s="178">
        <f t="shared" si="10"/>
        <v>-10922</v>
      </c>
      <c r="K29" s="178">
        <f t="shared" si="10"/>
        <v>38354</v>
      </c>
      <c r="L29" s="179">
        <f t="shared" si="10"/>
        <v>-1978</v>
      </c>
      <c r="M29" s="178">
        <f t="shared" ref="M29:AD29" si="11">SUM(M9:M28)</f>
        <v>-15408</v>
      </c>
      <c r="N29" s="178">
        <f t="shared" si="11"/>
        <v>-28751</v>
      </c>
      <c r="O29" s="178">
        <f t="shared" si="11"/>
        <v>15804</v>
      </c>
      <c r="P29" s="178">
        <f t="shared" si="11"/>
        <v>-220</v>
      </c>
      <c r="Q29" s="179">
        <f t="shared" si="11"/>
        <v>-28575</v>
      </c>
      <c r="R29" s="178">
        <f t="shared" si="11"/>
        <v>-23612</v>
      </c>
      <c r="S29" s="178">
        <f t="shared" si="11"/>
        <v>6249</v>
      </c>
      <c r="T29" s="178">
        <f t="shared" si="11"/>
        <v>14690</v>
      </c>
      <c r="U29" s="178">
        <f t="shared" si="11"/>
        <v>-17887</v>
      </c>
      <c r="V29" s="179">
        <f t="shared" si="11"/>
        <v>-20560</v>
      </c>
      <c r="W29" s="178">
        <f t="shared" si="11"/>
        <v>-17241</v>
      </c>
      <c r="X29" s="178">
        <f t="shared" si="11"/>
        <v>10901</v>
      </c>
      <c r="Y29" s="178">
        <f t="shared" si="11"/>
        <v>25473</v>
      </c>
      <c r="Z29" s="178">
        <f t="shared" si="11"/>
        <v>58944</v>
      </c>
      <c r="AA29" s="179">
        <f t="shared" si="11"/>
        <v>78077</v>
      </c>
      <c r="AB29" s="178">
        <f t="shared" si="11"/>
        <v>-33369</v>
      </c>
      <c r="AC29" s="178">
        <f t="shared" si="11"/>
        <v>21375</v>
      </c>
      <c r="AD29" s="178">
        <f t="shared" si="11"/>
        <v>15770</v>
      </c>
      <c r="AE29" s="178">
        <f t="shared" ref="AE29:AG29" si="12">SUM(AE9:AE28)</f>
        <v>30665</v>
      </c>
      <c r="AF29" s="179">
        <f t="shared" si="12"/>
        <v>34441</v>
      </c>
      <c r="AG29" s="178">
        <f t="shared" si="12"/>
        <v>25693</v>
      </c>
      <c r="AH29" s="178">
        <f t="shared" ref="AH29:AI29" si="13">SUM(AH9:AH28)</f>
        <v>35764</v>
      </c>
      <c r="AI29" s="178">
        <f t="shared" si="13"/>
        <v>16556</v>
      </c>
      <c r="AJ29" s="178">
        <f t="shared" ref="AJ29:AL29" si="14">SUM(AJ9:AJ28)</f>
        <v>27643</v>
      </c>
      <c r="AK29" s="179">
        <f t="shared" ref="AK29" si="15">SUM(AK9:AK28)</f>
        <v>105656</v>
      </c>
      <c r="AL29" s="178">
        <f t="shared" si="14"/>
        <v>-9328</v>
      </c>
    </row>
    <row r="30" spans="2:38" ht="15" customHeight="1">
      <c r="B30" s="163"/>
      <c r="C30" s="180"/>
      <c r="D30" s="180"/>
      <c r="E30" s="180"/>
      <c r="F30" s="180"/>
      <c r="G30" s="150"/>
      <c r="H30" s="180"/>
      <c r="I30" s="180"/>
      <c r="J30" s="180"/>
      <c r="K30" s="180"/>
      <c r="L30" s="150"/>
      <c r="M30" s="180"/>
      <c r="N30" s="180"/>
      <c r="O30" s="180"/>
      <c r="P30" s="180"/>
      <c r="Q30" s="150"/>
      <c r="R30" s="180"/>
      <c r="S30" s="180"/>
      <c r="T30" s="180"/>
      <c r="U30" s="180"/>
      <c r="V30" s="150"/>
      <c r="W30" s="180"/>
      <c r="X30" s="180"/>
      <c r="Y30" s="180"/>
      <c r="Z30" s="180"/>
      <c r="AA30" s="150"/>
      <c r="AB30" s="180"/>
      <c r="AC30" s="180"/>
      <c r="AD30" s="180"/>
      <c r="AE30" s="180"/>
      <c r="AF30" s="150"/>
      <c r="AG30" s="180"/>
      <c r="AH30" s="180"/>
      <c r="AI30" s="180"/>
      <c r="AJ30" s="180"/>
      <c r="AK30" s="150"/>
      <c r="AL30" s="180"/>
    </row>
    <row r="31" spans="2:38" ht="15" customHeight="1">
      <c r="B31" s="170" t="s">
        <v>64</v>
      </c>
      <c r="C31" s="87"/>
      <c r="D31" s="87"/>
      <c r="E31" s="87"/>
      <c r="F31" s="87"/>
      <c r="G31" s="88"/>
      <c r="H31" s="87"/>
      <c r="I31" s="87"/>
      <c r="J31" s="87"/>
      <c r="K31" s="87"/>
      <c r="L31" s="150"/>
      <c r="M31" s="87"/>
      <c r="N31" s="87"/>
      <c r="O31" s="87"/>
      <c r="P31" s="87"/>
      <c r="Q31" s="150"/>
      <c r="R31" s="87"/>
      <c r="S31" s="87"/>
      <c r="T31" s="87"/>
      <c r="U31" s="87"/>
      <c r="V31" s="150"/>
      <c r="W31" s="87"/>
      <c r="X31" s="87"/>
      <c r="Y31" s="87"/>
      <c r="Z31" s="87"/>
      <c r="AA31" s="150"/>
      <c r="AB31" s="87"/>
      <c r="AC31" s="87"/>
      <c r="AD31" s="87"/>
      <c r="AE31" s="87"/>
      <c r="AF31" s="150"/>
      <c r="AG31" s="87"/>
      <c r="AH31" s="87"/>
      <c r="AI31" s="87"/>
      <c r="AJ31" s="87"/>
      <c r="AK31" s="150"/>
      <c r="AL31" s="87"/>
    </row>
    <row r="32" spans="2:38" ht="15" customHeight="1">
      <c r="B32" s="163" t="s">
        <v>85</v>
      </c>
      <c r="C32" s="173">
        <v>0</v>
      </c>
      <c r="D32" s="173">
        <v>4000</v>
      </c>
      <c r="E32" s="173">
        <v>0</v>
      </c>
      <c r="F32" s="173">
        <v>0</v>
      </c>
      <c r="G32" s="174">
        <f>SUM(C32:F32)</f>
        <v>4000</v>
      </c>
      <c r="H32" s="173">
        <v>0</v>
      </c>
      <c r="I32" s="173">
        <v>0</v>
      </c>
      <c r="J32" s="173">
        <v>0</v>
      </c>
      <c r="K32" s="173">
        <v>0</v>
      </c>
      <c r="L32" s="174">
        <f>SUM(H32:K32)</f>
        <v>0</v>
      </c>
      <c r="M32" s="173">
        <v>0</v>
      </c>
      <c r="N32" s="173">
        <v>0</v>
      </c>
      <c r="O32" s="173">
        <v>0</v>
      </c>
      <c r="P32" s="173">
        <v>0</v>
      </c>
      <c r="Q32" s="174">
        <f>SUM(M32:P32)</f>
        <v>0</v>
      </c>
      <c r="R32" s="173">
        <v>0</v>
      </c>
      <c r="S32" s="173">
        <v>0</v>
      </c>
      <c r="T32" s="173">
        <v>0</v>
      </c>
      <c r="U32" s="173">
        <v>0</v>
      </c>
      <c r="V32" s="174">
        <f>SUM(R32:U32)</f>
        <v>0</v>
      </c>
      <c r="W32" s="173">
        <v>0</v>
      </c>
      <c r="X32" s="173">
        <v>0</v>
      </c>
      <c r="Y32" s="173">
        <v>0</v>
      </c>
      <c r="Z32" s="173">
        <v>0</v>
      </c>
      <c r="AA32" s="174">
        <f>SUM(W32:Z32)</f>
        <v>0</v>
      </c>
      <c r="AB32" s="173">
        <v>0</v>
      </c>
      <c r="AC32" s="173">
        <v>0</v>
      </c>
      <c r="AD32" s="173">
        <v>0</v>
      </c>
      <c r="AE32" s="173">
        <v>0</v>
      </c>
      <c r="AF32" s="174">
        <f>SUM(AB32:AE32)</f>
        <v>0</v>
      </c>
      <c r="AG32" s="173">
        <v>0</v>
      </c>
      <c r="AH32" s="173">
        <v>0</v>
      </c>
      <c r="AI32" s="173">
        <v>0</v>
      </c>
      <c r="AJ32" s="173">
        <v>0</v>
      </c>
      <c r="AK32" s="174">
        <f>SUM(AG32:AJ32)</f>
        <v>0</v>
      </c>
      <c r="AL32" s="173">
        <v>0</v>
      </c>
    </row>
    <row r="33" spans="2:38" ht="15" customHeight="1">
      <c r="B33" s="163" t="s">
        <v>163</v>
      </c>
      <c r="C33" s="173">
        <v>-575</v>
      </c>
      <c r="D33" s="173">
        <v>-638</v>
      </c>
      <c r="E33" s="173">
        <v>-507</v>
      </c>
      <c r="F33" s="173">
        <v>-1546</v>
      </c>
      <c r="G33" s="174">
        <f t="shared" ref="G33:G41" si="16">SUM(C33:F33)</f>
        <v>-3266</v>
      </c>
      <c r="H33" s="173">
        <v>-899</v>
      </c>
      <c r="I33" s="173">
        <v>-423</v>
      </c>
      <c r="J33" s="173">
        <v>0</v>
      </c>
      <c r="K33" s="173">
        <v>0</v>
      </c>
      <c r="L33" s="174">
        <f t="shared" ref="L33:L41" si="17">SUM(H33:K33)</f>
        <v>-1322</v>
      </c>
      <c r="M33" s="173">
        <v>0</v>
      </c>
      <c r="N33" s="173">
        <v>0</v>
      </c>
      <c r="O33" s="173">
        <v>0</v>
      </c>
      <c r="P33" s="173">
        <v>0</v>
      </c>
      <c r="Q33" s="174">
        <f t="shared" ref="Q33:Q41" si="18">SUM(M33:P33)</f>
        <v>0</v>
      </c>
      <c r="R33" s="173">
        <v>0</v>
      </c>
      <c r="S33" s="173">
        <v>0</v>
      </c>
      <c r="T33" s="173">
        <v>0</v>
      </c>
      <c r="U33" s="173">
        <v>0</v>
      </c>
      <c r="V33" s="174">
        <f t="shared" ref="V33:V41" si="19">SUM(R33:U33)</f>
        <v>0</v>
      </c>
      <c r="W33" s="173">
        <v>0</v>
      </c>
      <c r="X33" s="173">
        <v>0</v>
      </c>
      <c r="Y33" s="173">
        <v>0</v>
      </c>
      <c r="Z33" s="173">
        <v>0</v>
      </c>
      <c r="AA33" s="174">
        <f t="shared" ref="AA33:AA41" si="20">SUM(W33:Z33)</f>
        <v>0</v>
      </c>
      <c r="AB33" s="173">
        <v>0</v>
      </c>
      <c r="AC33" s="173">
        <v>0</v>
      </c>
      <c r="AD33" s="173">
        <v>0</v>
      </c>
      <c r="AE33" s="173">
        <v>0</v>
      </c>
      <c r="AF33" s="174">
        <f t="shared" ref="AF33:AF41" si="21">SUM(AB33:AE33)</f>
        <v>0</v>
      </c>
      <c r="AG33" s="173">
        <v>0</v>
      </c>
      <c r="AH33" s="173">
        <v>0</v>
      </c>
      <c r="AI33" s="173">
        <v>0</v>
      </c>
      <c r="AJ33" s="173">
        <v>0</v>
      </c>
      <c r="AK33" s="174">
        <f t="shared" ref="AK33:AK41" si="22">SUM(AG33:AJ33)</f>
        <v>0</v>
      </c>
      <c r="AL33" s="173">
        <v>0</v>
      </c>
    </row>
    <row r="34" spans="2:38" ht="15" customHeight="1">
      <c r="B34" s="163" t="s">
        <v>84</v>
      </c>
      <c r="C34" s="173">
        <v>-2357</v>
      </c>
      <c r="D34" s="173">
        <v>-330</v>
      </c>
      <c r="E34" s="173">
        <v>-2562</v>
      </c>
      <c r="F34" s="173">
        <v>-4126</v>
      </c>
      <c r="G34" s="174">
        <f t="shared" si="16"/>
        <v>-9375</v>
      </c>
      <c r="H34" s="173">
        <v>-712</v>
      </c>
      <c r="I34" s="173">
        <v>-1323</v>
      </c>
      <c r="J34" s="173">
        <v>-1938</v>
      </c>
      <c r="K34" s="173">
        <v>-3347</v>
      </c>
      <c r="L34" s="174">
        <f t="shared" si="17"/>
        <v>-7320</v>
      </c>
      <c r="M34" s="173">
        <v>-4888</v>
      </c>
      <c r="N34" s="173">
        <v>-2641</v>
      </c>
      <c r="O34" s="173">
        <v>-2773</v>
      </c>
      <c r="P34" s="173">
        <v>-1409</v>
      </c>
      <c r="Q34" s="174">
        <f t="shared" si="18"/>
        <v>-11711</v>
      </c>
      <c r="R34" s="173">
        <v>-832</v>
      </c>
      <c r="S34" s="173">
        <v>-296</v>
      </c>
      <c r="T34" s="173">
        <v>-678</v>
      </c>
      <c r="U34" s="173">
        <v>-376</v>
      </c>
      <c r="V34" s="174">
        <f t="shared" si="19"/>
        <v>-2182</v>
      </c>
      <c r="W34" s="173">
        <v>-427</v>
      </c>
      <c r="X34" s="173">
        <v>-876</v>
      </c>
      <c r="Y34" s="173">
        <v>-1316</v>
      </c>
      <c r="Z34" s="173">
        <v>-1880</v>
      </c>
      <c r="AA34" s="174">
        <f t="shared" si="20"/>
        <v>-4499</v>
      </c>
      <c r="AB34" s="173">
        <v>-1741</v>
      </c>
      <c r="AC34" s="173">
        <v>-2673</v>
      </c>
      <c r="AD34" s="173">
        <v>-179</v>
      </c>
      <c r="AE34" s="173">
        <v>-103</v>
      </c>
      <c r="AF34" s="174">
        <f t="shared" si="21"/>
        <v>-4696</v>
      </c>
      <c r="AG34" s="173">
        <v>-53</v>
      </c>
      <c r="AH34" s="173">
        <v>-200</v>
      </c>
      <c r="AI34" s="173">
        <v>-2211</v>
      </c>
      <c r="AJ34" s="173">
        <v>-1791</v>
      </c>
      <c r="AK34" s="174">
        <f t="shared" si="22"/>
        <v>-4255</v>
      </c>
      <c r="AL34" s="173">
        <v>-226</v>
      </c>
    </row>
    <row r="35" spans="2:38" ht="15" customHeight="1">
      <c r="B35" s="163" t="s">
        <v>179</v>
      </c>
      <c r="C35" s="173">
        <v>0</v>
      </c>
      <c r="D35" s="173">
        <v>0</v>
      </c>
      <c r="E35" s="173">
        <v>0</v>
      </c>
      <c r="F35" s="173">
        <v>0</v>
      </c>
      <c r="G35" s="174">
        <f t="shared" si="16"/>
        <v>0</v>
      </c>
      <c r="H35" s="173">
        <v>0</v>
      </c>
      <c r="I35" s="173">
        <v>0</v>
      </c>
      <c r="J35" s="173">
        <v>0</v>
      </c>
      <c r="K35" s="173">
        <v>0</v>
      </c>
      <c r="L35" s="174">
        <f t="shared" si="17"/>
        <v>0</v>
      </c>
      <c r="M35" s="173">
        <v>0</v>
      </c>
      <c r="N35" s="173">
        <v>517</v>
      </c>
      <c r="O35" s="173">
        <v>0</v>
      </c>
      <c r="P35" s="173">
        <v>356</v>
      </c>
      <c r="Q35" s="174">
        <f t="shared" si="18"/>
        <v>873</v>
      </c>
      <c r="R35" s="173">
        <v>0</v>
      </c>
      <c r="S35" s="173">
        <v>0</v>
      </c>
      <c r="T35" s="173">
        <v>0</v>
      </c>
      <c r="U35" s="173">
        <v>0</v>
      </c>
      <c r="V35" s="174">
        <f t="shared" si="19"/>
        <v>0</v>
      </c>
      <c r="W35" s="173">
        <v>0</v>
      </c>
      <c r="X35" s="173">
        <v>0</v>
      </c>
      <c r="Y35" s="173">
        <v>0</v>
      </c>
      <c r="Z35" s="173">
        <v>0</v>
      </c>
      <c r="AA35" s="174">
        <f t="shared" si="20"/>
        <v>0</v>
      </c>
      <c r="AB35" s="173">
        <v>0</v>
      </c>
      <c r="AC35" s="173">
        <v>0</v>
      </c>
      <c r="AD35" s="173">
        <v>0</v>
      </c>
      <c r="AE35" s="173">
        <v>0</v>
      </c>
      <c r="AF35" s="174">
        <f t="shared" si="21"/>
        <v>0</v>
      </c>
      <c r="AG35" s="173">
        <v>0</v>
      </c>
      <c r="AH35" s="173">
        <v>0</v>
      </c>
      <c r="AI35" s="173">
        <v>0</v>
      </c>
      <c r="AJ35" s="173">
        <v>0</v>
      </c>
      <c r="AK35" s="174">
        <f t="shared" si="22"/>
        <v>0</v>
      </c>
      <c r="AL35" s="173">
        <v>0</v>
      </c>
    </row>
    <row r="36" spans="2:38" ht="15" customHeight="1">
      <c r="B36" s="163" t="s">
        <v>196</v>
      </c>
      <c r="C36" s="173">
        <v>0</v>
      </c>
      <c r="D36" s="173">
        <v>0</v>
      </c>
      <c r="E36" s="173">
        <v>-1000</v>
      </c>
      <c r="F36" s="173">
        <v>0</v>
      </c>
      <c r="G36" s="174">
        <f t="shared" si="16"/>
        <v>-1000</v>
      </c>
      <c r="H36" s="173">
        <v>-2500</v>
      </c>
      <c r="I36" s="173">
        <v>0</v>
      </c>
      <c r="J36" s="173">
        <v>0</v>
      </c>
      <c r="K36" s="173">
        <v>0</v>
      </c>
      <c r="L36" s="174">
        <f t="shared" si="17"/>
        <v>-2500</v>
      </c>
      <c r="M36" s="173">
        <v>0</v>
      </c>
      <c r="N36" s="173">
        <v>0</v>
      </c>
      <c r="O36" s="173">
        <v>0</v>
      </c>
      <c r="P36" s="173">
        <v>0</v>
      </c>
      <c r="Q36" s="174">
        <f t="shared" si="18"/>
        <v>0</v>
      </c>
      <c r="R36" s="173">
        <v>-667</v>
      </c>
      <c r="S36" s="173">
        <v>-1206</v>
      </c>
      <c r="T36" s="173">
        <v>-327</v>
      </c>
      <c r="U36" s="173">
        <v>-4500</v>
      </c>
      <c r="V36" s="174">
        <f t="shared" si="19"/>
        <v>-6700</v>
      </c>
      <c r="W36" s="173">
        <v>0</v>
      </c>
      <c r="X36" s="173">
        <v>0</v>
      </c>
      <c r="Y36" s="173">
        <v>0</v>
      </c>
      <c r="Z36" s="173">
        <v>0</v>
      </c>
      <c r="AA36" s="174">
        <f t="shared" si="20"/>
        <v>0</v>
      </c>
      <c r="AB36" s="173">
        <v>0</v>
      </c>
      <c r="AC36" s="173">
        <v>0</v>
      </c>
      <c r="AD36" s="173">
        <v>-3000</v>
      </c>
      <c r="AE36" s="173">
        <v>-25197</v>
      </c>
      <c r="AF36" s="174">
        <f t="shared" si="21"/>
        <v>-28197</v>
      </c>
      <c r="AG36" s="173">
        <v>0</v>
      </c>
      <c r="AH36" s="173">
        <v>-24385</v>
      </c>
      <c r="AI36" s="173">
        <v>0</v>
      </c>
      <c r="AJ36" s="173">
        <v>-24509</v>
      </c>
      <c r="AK36" s="174">
        <f t="shared" si="22"/>
        <v>-48894</v>
      </c>
      <c r="AL36" s="173">
        <v>-1967</v>
      </c>
    </row>
    <row r="37" spans="2:38" ht="15" customHeight="1">
      <c r="B37" s="163" t="s">
        <v>220</v>
      </c>
      <c r="C37" s="173"/>
      <c r="D37" s="173"/>
      <c r="E37" s="173"/>
      <c r="F37" s="173"/>
      <c r="G37" s="174"/>
      <c r="H37" s="173">
        <v>0</v>
      </c>
      <c r="I37" s="173">
        <v>0</v>
      </c>
      <c r="J37" s="173">
        <v>0</v>
      </c>
      <c r="K37" s="173">
        <v>0</v>
      </c>
      <c r="L37" s="174">
        <f t="shared" si="17"/>
        <v>0</v>
      </c>
      <c r="M37" s="173">
        <v>0</v>
      </c>
      <c r="N37" s="173">
        <v>0</v>
      </c>
      <c r="O37" s="173">
        <v>0</v>
      </c>
      <c r="P37" s="173">
        <v>0</v>
      </c>
      <c r="Q37" s="174">
        <f t="shared" si="18"/>
        <v>0</v>
      </c>
      <c r="R37" s="173">
        <v>0</v>
      </c>
      <c r="S37" s="173">
        <v>0</v>
      </c>
      <c r="T37" s="173">
        <v>0</v>
      </c>
      <c r="U37" s="173">
        <v>0</v>
      </c>
      <c r="V37" s="174">
        <f t="shared" si="19"/>
        <v>0</v>
      </c>
      <c r="W37" s="173">
        <v>0</v>
      </c>
      <c r="X37" s="173">
        <v>0</v>
      </c>
      <c r="Y37" s="173">
        <v>0</v>
      </c>
      <c r="Z37" s="173">
        <v>0</v>
      </c>
      <c r="AA37" s="174">
        <f t="shared" si="20"/>
        <v>0</v>
      </c>
      <c r="AB37" s="173">
        <v>0</v>
      </c>
      <c r="AC37" s="173">
        <v>0</v>
      </c>
      <c r="AD37" s="173">
        <v>3000</v>
      </c>
      <c r="AE37" s="173">
        <v>0</v>
      </c>
      <c r="AF37" s="174">
        <f t="shared" si="21"/>
        <v>3000</v>
      </c>
      <c r="AG37" s="173">
        <v>0</v>
      </c>
      <c r="AH37" s="173">
        <v>25750</v>
      </c>
      <c r="AI37" s="173">
        <v>0</v>
      </c>
      <c r="AJ37" s="173">
        <v>25000</v>
      </c>
      <c r="AK37" s="174">
        <f t="shared" si="22"/>
        <v>50750</v>
      </c>
      <c r="AL37" s="173">
        <v>2000</v>
      </c>
    </row>
    <row r="38" spans="2:38" ht="15" customHeight="1">
      <c r="B38" s="163" t="s">
        <v>197</v>
      </c>
      <c r="C38" s="173">
        <v>0</v>
      </c>
      <c r="D38" s="173">
        <v>0</v>
      </c>
      <c r="E38" s="173">
        <v>0</v>
      </c>
      <c r="F38" s="173">
        <v>0</v>
      </c>
      <c r="G38" s="174">
        <f t="shared" si="16"/>
        <v>0</v>
      </c>
      <c r="H38" s="173">
        <v>0</v>
      </c>
      <c r="I38" s="173">
        <v>0</v>
      </c>
      <c r="J38" s="173">
        <v>0</v>
      </c>
      <c r="K38" s="173">
        <v>0</v>
      </c>
      <c r="L38" s="174">
        <f t="shared" si="17"/>
        <v>0</v>
      </c>
      <c r="M38" s="173">
        <v>0</v>
      </c>
      <c r="N38" s="173">
        <v>0</v>
      </c>
      <c r="O38" s="173">
        <v>0</v>
      </c>
      <c r="P38" s="173">
        <v>0</v>
      </c>
      <c r="Q38" s="174">
        <f t="shared" si="18"/>
        <v>0</v>
      </c>
      <c r="R38" s="173">
        <v>0</v>
      </c>
      <c r="S38" s="173">
        <v>0</v>
      </c>
      <c r="T38" s="173">
        <v>-3000</v>
      </c>
      <c r="U38" s="173">
        <v>0</v>
      </c>
      <c r="V38" s="174">
        <f t="shared" si="19"/>
        <v>-3000</v>
      </c>
      <c r="W38" s="173">
        <v>0</v>
      </c>
      <c r="X38" s="173">
        <v>0</v>
      </c>
      <c r="Y38" s="173">
        <v>0</v>
      </c>
      <c r="Z38" s="173">
        <v>0</v>
      </c>
      <c r="AA38" s="174">
        <f t="shared" si="20"/>
        <v>0</v>
      </c>
      <c r="AB38" s="173">
        <v>0</v>
      </c>
      <c r="AC38" s="173">
        <v>0</v>
      </c>
      <c r="AD38" s="173">
        <v>-500</v>
      </c>
      <c r="AE38" s="173">
        <v>0</v>
      </c>
      <c r="AF38" s="174">
        <f t="shared" si="21"/>
        <v>-500</v>
      </c>
      <c r="AG38" s="173">
        <v>-500</v>
      </c>
      <c r="AH38" s="173">
        <v>-500</v>
      </c>
      <c r="AI38" s="173">
        <v>0</v>
      </c>
      <c r="AJ38" s="173">
        <v>0</v>
      </c>
      <c r="AK38" s="174">
        <f t="shared" si="22"/>
        <v>-1000</v>
      </c>
      <c r="AL38" s="173">
        <v>-400</v>
      </c>
    </row>
    <row r="39" spans="2:38" ht="15" customHeight="1">
      <c r="B39" s="163" t="s">
        <v>221</v>
      </c>
      <c r="C39" s="173">
        <v>0</v>
      </c>
      <c r="D39" s="173">
        <v>0</v>
      </c>
      <c r="E39" s="173">
        <v>0</v>
      </c>
      <c r="F39" s="173">
        <v>0</v>
      </c>
      <c r="G39" s="174">
        <f>SUM(C39:F39)</f>
        <v>0</v>
      </c>
      <c r="H39" s="173">
        <v>0</v>
      </c>
      <c r="I39" s="173">
        <v>0</v>
      </c>
      <c r="J39" s="173">
        <v>0</v>
      </c>
      <c r="K39" s="173">
        <v>0</v>
      </c>
      <c r="L39" s="174">
        <f>SUM(H39:K39)</f>
        <v>0</v>
      </c>
      <c r="M39" s="173">
        <v>0</v>
      </c>
      <c r="N39" s="173">
        <v>0</v>
      </c>
      <c r="O39" s="173">
        <v>0</v>
      </c>
      <c r="P39" s="173">
        <v>0</v>
      </c>
      <c r="Q39" s="174">
        <f>SUM(M39:P39)</f>
        <v>0</v>
      </c>
      <c r="R39" s="173">
        <v>0</v>
      </c>
      <c r="S39" s="173">
        <v>0</v>
      </c>
      <c r="T39" s="173">
        <v>0</v>
      </c>
      <c r="U39" s="173">
        <v>0</v>
      </c>
      <c r="V39" s="174">
        <f>SUM(R39:U39)</f>
        <v>0</v>
      </c>
      <c r="W39" s="173">
        <v>0</v>
      </c>
      <c r="X39" s="173">
        <v>0</v>
      </c>
      <c r="Y39" s="173">
        <v>0</v>
      </c>
      <c r="Z39" s="173">
        <v>0</v>
      </c>
      <c r="AA39" s="174">
        <f>SUM(W39:Z39)</f>
        <v>0</v>
      </c>
      <c r="AB39" s="173">
        <v>0</v>
      </c>
      <c r="AC39" s="173">
        <v>400</v>
      </c>
      <c r="AD39" s="173">
        <v>0</v>
      </c>
      <c r="AE39" s="173">
        <v>994</v>
      </c>
      <c r="AF39" s="174">
        <f>SUM(AB39:AE39)</f>
        <v>1394</v>
      </c>
      <c r="AG39" s="173">
        <v>0</v>
      </c>
      <c r="AH39" s="173">
        <v>0</v>
      </c>
      <c r="AI39" s="173">
        <v>0</v>
      </c>
      <c r="AJ39" s="173">
        <v>0</v>
      </c>
      <c r="AK39" s="174">
        <f>SUM(AG39:AJ39)</f>
        <v>0</v>
      </c>
      <c r="AL39" s="173">
        <v>0</v>
      </c>
    </row>
    <row r="40" spans="2:38" ht="15" customHeight="1">
      <c r="B40" s="163" t="s">
        <v>205</v>
      </c>
      <c r="C40" s="173">
        <v>0</v>
      </c>
      <c r="D40" s="173">
        <v>0</v>
      </c>
      <c r="E40" s="173">
        <v>0</v>
      </c>
      <c r="F40" s="173">
        <v>0</v>
      </c>
      <c r="G40" s="174">
        <f t="shared" si="16"/>
        <v>0</v>
      </c>
      <c r="H40" s="173">
        <v>0</v>
      </c>
      <c r="I40" s="173">
        <v>0</v>
      </c>
      <c r="J40" s="173">
        <v>0</v>
      </c>
      <c r="K40" s="173">
        <v>0</v>
      </c>
      <c r="L40" s="174">
        <f t="shared" si="17"/>
        <v>0</v>
      </c>
      <c r="M40" s="173">
        <v>0</v>
      </c>
      <c r="N40" s="173">
        <v>0</v>
      </c>
      <c r="O40" s="173">
        <v>0</v>
      </c>
      <c r="P40" s="173">
        <v>0</v>
      </c>
      <c r="Q40" s="174">
        <f t="shared" si="18"/>
        <v>0</v>
      </c>
      <c r="R40" s="173">
        <v>0</v>
      </c>
      <c r="S40" s="173">
        <v>0</v>
      </c>
      <c r="T40" s="173">
        <v>0</v>
      </c>
      <c r="U40" s="173">
        <v>0</v>
      </c>
      <c r="V40" s="174">
        <f t="shared" si="19"/>
        <v>0</v>
      </c>
      <c r="W40" s="173">
        <v>31000</v>
      </c>
      <c r="X40" s="173">
        <v>0</v>
      </c>
      <c r="Y40" s="173">
        <v>184</v>
      </c>
      <c r="Z40" s="173">
        <v>0</v>
      </c>
      <c r="AA40" s="174">
        <f t="shared" si="20"/>
        <v>31184</v>
      </c>
      <c r="AB40" s="173">
        <v>0</v>
      </c>
      <c r="AC40" s="173">
        <v>0</v>
      </c>
      <c r="AD40" s="173">
        <v>0</v>
      </c>
      <c r="AE40" s="173">
        <v>0</v>
      </c>
      <c r="AF40" s="174">
        <f t="shared" si="21"/>
        <v>0</v>
      </c>
      <c r="AG40" s="173">
        <v>0</v>
      </c>
      <c r="AH40" s="173">
        <v>0</v>
      </c>
      <c r="AI40" s="173">
        <v>0</v>
      </c>
      <c r="AJ40" s="173">
        <v>0</v>
      </c>
      <c r="AK40" s="174">
        <f t="shared" si="22"/>
        <v>0</v>
      </c>
      <c r="AL40" s="173">
        <v>0</v>
      </c>
    </row>
    <row r="41" spans="2:38" s="43" customFormat="1" ht="15" customHeight="1">
      <c r="B41" s="175" t="s">
        <v>164</v>
      </c>
      <c r="C41" s="176">
        <v>0</v>
      </c>
      <c r="D41" s="176">
        <v>0</v>
      </c>
      <c r="E41" s="176">
        <v>0</v>
      </c>
      <c r="F41" s="176">
        <v>-4478</v>
      </c>
      <c r="G41" s="177">
        <f t="shared" si="16"/>
        <v>-4478</v>
      </c>
      <c r="H41" s="176">
        <v>0</v>
      </c>
      <c r="I41" s="176">
        <v>0</v>
      </c>
      <c r="J41" s="176">
        <v>0</v>
      </c>
      <c r="K41" s="176">
        <v>0</v>
      </c>
      <c r="L41" s="177">
        <f t="shared" si="17"/>
        <v>0</v>
      </c>
      <c r="M41" s="176">
        <v>-4479</v>
      </c>
      <c r="N41" s="176">
        <v>-100886</v>
      </c>
      <c r="O41" s="176">
        <v>0</v>
      </c>
      <c r="P41" s="176">
        <v>0</v>
      </c>
      <c r="Q41" s="177">
        <f t="shared" si="18"/>
        <v>-105365</v>
      </c>
      <c r="R41" s="176">
        <v>0</v>
      </c>
      <c r="S41" s="176">
        <v>-2933</v>
      </c>
      <c r="T41" s="176">
        <v>-14815</v>
      </c>
      <c r="U41" s="176">
        <v>-58264</v>
      </c>
      <c r="V41" s="177">
        <f t="shared" si="19"/>
        <v>-76012</v>
      </c>
      <c r="W41" s="176">
        <v>-8368</v>
      </c>
      <c r="X41" s="176">
        <v>0</v>
      </c>
      <c r="Y41" s="176">
        <v>-2008</v>
      </c>
      <c r="Z41" s="176">
        <v>-8731</v>
      </c>
      <c r="AA41" s="177">
        <f t="shared" si="20"/>
        <v>-19107</v>
      </c>
      <c r="AB41" s="176">
        <v>0</v>
      </c>
      <c r="AC41" s="176">
        <v>0</v>
      </c>
      <c r="AD41" s="176">
        <v>0</v>
      </c>
      <c r="AE41" s="176">
        <v>0</v>
      </c>
      <c r="AF41" s="177">
        <f t="shared" si="21"/>
        <v>0</v>
      </c>
      <c r="AG41" s="176">
        <v>0</v>
      </c>
      <c r="AH41" s="176">
        <v>0</v>
      </c>
      <c r="AI41" s="176">
        <v>0</v>
      </c>
      <c r="AJ41" s="176">
        <v>-170281</v>
      </c>
      <c r="AK41" s="177">
        <f t="shared" si="22"/>
        <v>-170281</v>
      </c>
      <c r="AL41" s="176">
        <v>0</v>
      </c>
    </row>
    <row r="42" spans="2:38" s="43" customFormat="1" ht="15" customHeight="1">
      <c r="B42" s="170" t="s">
        <v>153</v>
      </c>
      <c r="C42" s="178">
        <f t="shared" ref="C42:AD42" si="23">SUM(C32:C41)</f>
        <v>-2932</v>
      </c>
      <c r="D42" s="178">
        <f t="shared" si="23"/>
        <v>3032</v>
      </c>
      <c r="E42" s="178">
        <f t="shared" si="23"/>
        <v>-4069</v>
      </c>
      <c r="F42" s="178">
        <f t="shared" si="23"/>
        <v>-10150</v>
      </c>
      <c r="G42" s="179">
        <f t="shared" si="23"/>
        <v>-14119</v>
      </c>
      <c r="H42" s="178">
        <f t="shared" si="23"/>
        <v>-4111</v>
      </c>
      <c r="I42" s="178">
        <f t="shared" si="23"/>
        <v>-1746</v>
      </c>
      <c r="J42" s="178">
        <f t="shared" si="23"/>
        <v>-1938</v>
      </c>
      <c r="K42" s="178">
        <f t="shared" si="23"/>
        <v>-3347</v>
      </c>
      <c r="L42" s="179">
        <f t="shared" si="23"/>
        <v>-11142</v>
      </c>
      <c r="M42" s="178">
        <f t="shared" si="23"/>
        <v>-9367</v>
      </c>
      <c r="N42" s="178">
        <f t="shared" si="23"/>
        <v>-103010</v>
      </c>
      <c r="O42" s="178">
        <f t="shared" si="23"/>
        <v>-2773</v>
      </c>
      <c r="P42" s="178">
        <f t="shared" si="23"/>
        <v>-1053</v>
      </c>
      <c r="Q42" s="179">
        <f t="shared" si="23"/>
        <v>-116203</v>
      </c>
      <c r="R42" s="178">
        <f t="shared" si="23"/>
        <v>-1499</v>
      </c>
      <c r="S42" s="178">
        <f t="shared" si="23"/>
        <v>-4435</v>
      </c>
      <c r="T42" s="178">
        <f t="shared" si="23"/>
        <v>-18820</v>
      </c>
      <c r="U42" s="178">
        <f t="shared" si="23"/>
        <v>-63140</v>
      </c>
      <c r="V42" s="179">
        <f t="shared" si="23"/>
        <v>-87894</v>
      </c>
      <c r="W42" s="178">
        <f t="shared" si="23"/>
        <v>22205</v>
      </c>
      <c r="X42" s="178">
        <f t="shared" si="23"/>
        <v>-876</v>
      </c>
      <c r="Y42" s="178">
        <f t="shared" si="23"/>
        <v>-3140</v>
      </c>
      <c r="Z42" s="178">
        <f t="shared" si="23"/>
        <v>-10611</v>
      </c>
      <c r="AA42" s="179">
        <f t="shared" si="23"/>
        <v>7578</v>
      </c>
      <c r="AB42" s="178">
        <f t="shared" si="23"/>
        <v>-1741</v>
      </c>
      <c r="AC42" s="178">
        <f t="shared" si="23"/>
        <v>-2273</v>
      </c>
      <c r="AD42" s="178">
        <f t="shared" si="23"/>
        <v>-679</v>
      </c>
      <c r="AE42" s="178">
        <f t="shared" ref="AE42:AG42" si="24">SUM(AE32:AE41)</f>
        <v>-24306</v>
      </c>
      <c r="AF42" s="179">
        <f t="shared" si="24"/>
        <v>-28999</v>
      </c>
      <c r="AG42" s="178">
        <f t="shared" si="24"/>
        <v>-553</v>
      </c>
      <c r="AH42" s="178">
        <f t="shared" ref="AH42:AI42" si="25">SUM(AH32:AH41)</f>
        <v>665</v>
      </c>
      <c r="AI42" s="178">
        <f t="shared" si="25"/>
        <v>-2211</v>
      </c>
      <c r="AJ42" s="178">
        <f t="shared" ref="AJ42:AL42" si="26">SUM(AJ32:AJ41)</f>
        <v>-171581</v>
      </c>
      <c r="AK42" s="179">
        <f t="shared" ref="AK42" si="27">SUM(AK32:AK41)</f>
        <v>-173680</v>
      </c>
      <c r="AL42" s="178">
        <f t="shared" si="26"/>
        <v>-593</v>
      </c>
    </row>
    <row r="43" spans="2:38" s="43" customFormat="1" ht="15" customHeight="1">
      <c r="B43" s="170"/>
      <c r="C43" s="181"/>
      <c r="D43" s="181"/>
      <c r="E43" s="181"/>
      <c r="F43" s="181"/>
      <c r="G43" s="182"/>
      <c r="H43" s="181"/>
      <c r="I43" s="181"/>
      <c r="J43" s="181"/>
      <c r="K43" s="181"/>
      <c r="L43" s="182"/>
      <c r="M43" s="181"/>
      <c r="N43" s="181"/>
      <c r="O43" s="181"/>
      <c r="P43" s="181"/>
      <c r="Q43" s="182"/>
      <c r="R43" s="181"/>
      <c r="S43" s="181"/>
      <c r="T43" s="181"/>
      <c r="U43" s="181"/>
      <c r="V43" s="182"/>
      <c r="W43" s="181"/>
      <c r="X43" s="181"/>
      <c r="Y43" s="181"/>
      <c r="Z43" s="181"/>
      <c r="AA43" s="182"/>
      <c r="AB43" s="181"/>
      <c r="AC43" s="181"/>
      <c r="AD43" s="181"/>
      <c r="AE43" s="181"/>
      <c r="AF43" s="182"/>
      <c r="AG43" s="181"/>
      <c r="AH43" s="181"/>
      <c r="AI43" s="181"/>
      <c r="AJ43" s="181"/>
      <c r="AK43" s="182"/>
      <c r="AL43" s="181"/>
    </row>
    <row r="44" spans="2:38" ht="15" customHeight="1">
      <c r="B44" s="170" t="s">
        <v>58</v>
      </c>
      <c r="C44" s="87"/>
      <c r="D44" s="87"/>
      <c r="E44" s="87"/>
      <c r="F44" s="87"/>
      <c r="G44" s="88"/>
      <c r="H44" s="87"/>
      <c r="I44" s="87"/>
      <c r="J44" s="87"/>
      <c r="K44" s="87"/>
      <c r="L44" s="150"/>
      <c r="M44" s="87"/>
      <c r="N44" s="87"/>
      <c r="O44" s="87"/>
      <c r="P44" s="87"/>
      <c r="Q44" s="150"/>
      <c r="R44" s="87"/>
      <c r="S44" s="87"/>
      <c r="T44" s="87"/>
      <c r="U44" s="87"/>
      <c r="V44" s="150"/>
      <c r="W44" s="87"/>
      <c r="X44" s="87"/>
      <c r="Y44" s="87"/>
      <c r="Z44" s="87"/>
      <c r="AA44" s="150"/>
      <c r="AB44" s="87"/>
      <c r="AC44" s="87"/>
      <c r="AD44" s="87"/>
      <c r="AE44" s="87"/>
      <c r="AF44" s="150"/>
      <c r="AG44" s="87"/>
      <c r="AH44" s="87"/>
      <c r="AI44" s="87"/>
      <c r="AJ44" s="87"/>
      <c r="AK44" s="150"/>
      <c r="AL44" s="87"/>
    </row>
    <row r="45" spans="2:38" ht="15" customHeight="1">
      <c r="B45" s="163" t="s">
        <v>72</v>
      </c>
      <c r="C45" s="173">
        <v>230000</v>
      </c>
      <c r="D45" s="173">
        <v>0</v>
      </c>
      <c r="E45" s="173">
        <v>0</v>
      </c>
      <c r="F45" s="173">
        <v>0</v>
      </c>
      <c r="G45" s="174">
        <f t="shared" ref="G45:G50" si="28">SUM(C45:F45)</f>
        <v>230000</v>
      </c>
      <c r="H45" s="173">
        <v>0</v>
      </c>
      <c r="I45" s="173">
        <v>0</v>
      </c>
      <c r="J45" s="173">
        <v>0</v>
      </c>
      <c r="K45" s="173">
        <v>0</v>
      </c>
      <c r="L45" s="174">
        <f t="shared" ref="L45:L50" si="29">SUM(H45:K45)</f>
        <v>0</v>
      </c>
      <c r="M45" s="173">
        <v>0</v>
      </c>
      <c r="N45" s="173">
        <v>0</v>
      </c>
      <c r="O45" s="173">
        <v>0</v>
      </c>
      <c r="P45" s="173">
        <v>0</v>
      </c>
      <c r="Q45" s="174">
        <f t="shared" ref="Q45:Q50" si="30">SUM(M45:P45)</f>
        <v>0</v>
      </c>
      <c r="R45" s="173">
        <v>0</v>
      </c>
      <c r="S45" s="173">
        <v>0</v>
      </c>
      <c r="T45" s="173">
        <v>0</v>
      </c>
      <c r="U45" s="173">
        <v>0</v>
      </c>
      <c r="V45" s="174">
        <f t="shared" ref="V45:V48" si="31">SUM(R45:U45)</f>
        <v>0</v>
      </c>
      <c r="W45" s="173">
        <v>0</v>
      </c>
      <c r="X45" s="173">
        <v>0</v>
      </c>
      <c r="Y45" s="173">
        <v>0</v>
      </c>
      <c r="Z45" s="173">
        <v>0</v>
      </c>
      <c r="AA45" s="174">
        <f t="shared" ref="AA45:AA50" si="32">SUM(W45:Z45)</f>
        <v>0</v>
      </c>
      <c r="AB45" s="173">
        <v>0</v>
      </c>
      <c r="AC45" s="173">
        <v>0</v>
      </c>
      <c r="AD45" s="173">
        <v>0</v>
      </c>
      <c r="AE45" s="173">
        <v>0</v>
      </c>
      <c r="AF45" s="174">
        <f t="shared" ref="AF45:AF50" si="33">SUM(AB45:AE45)</f>
        <v>0</v>
      </c>
      <c r="AG45" s="173">
        <v>0</v>
      </c>
      <c r="AH45" s="173">
        <v>0</v>
      </c>
      <c r="AI45" s="173">
        <v>0</v>
      </c>
      <c r="AJ45" s="173">
        <v>0</v>
      </c>
      <c r="AK45" s="174">
        <f t="shared" ref="AK45:AK50" si="34">SUM(AG45:AJ45)</f>
        <v>0</v>
      </c>
      <c r="AL45" s="173">
        <v>0</v>
      </c>
    </row>
    <row r="46" spans="2:38" ht="15" customHeight="1">
      <c r="B46" s="163" t="s">
        <v>73</v>
      </c>
      <c r="C46" s="173">
        <v>-225572</v>
      </c>
      <c r="D46" s="173">
        <v>-578</v>
      </c>
      <c r="E46" s="173">
        <v>-582</v>
      </c>
      <c r="F46" s="173">
        <v>-588</v>
      </c>
      <c r="G46" s="174">
        <f t="shared" si="28"/>
        <v>-227320</v>
      </c>
      <c r="H46" s="183">
        <v>-592</v>
      </c>
      <c r="I46" s="173">
        <v>-2701</v>
      </c>
      <c r="J46" s="173">
        <v>-230000</v>
      </c>
      <c r="K46" s="173">
        <v>0</v>
      </c>
      <c r="L46" s="174">
        <f t="shared" si="29"/>
        <v>-233293</v>
      </c>
      <c r="M46" s="183">
        <v>0</v>
      </c>
      <c r="N46" s="173">
        <v>0</v>
      </c>
      <c r="O46" s="173">
        <v>0</v>
      </c>
      <c r="P46" s="173">
        <v>0</v>
      </c>
      <c r="Q46" s="174">
        <f t="shared" si="30"/>
        <v>0</v>
      </c>
      <c r="R46" s="183">
        <v>0</v>
      </c>
      <c r="S46" s="173">
        <v>0</v>
      </c>
      <c r="T46" s="173">
        <v>0</v>
      </c>
      <c r="U46" s="173">
        <v>0</v>
      </c>
      <c r="V46" s="174">
        <f t="shared" si="31"/>
        <v>0</v>
      </c>
      <c r="W46" s="173">
        <v>0</v>
      </c>
      <c r="X46" s="173">
        <v>0</v>
      </c>
      <c r="Y46" s="173">
        <v>0</v>
      </c>
      <c r="Z46" s="173">
        <v>0</v>
      </c>
      <c r="AA46" s="174">
        <f t="shared" si="32"/>
        <v>0</v>
      </c>
      <c r="AB46" s="173">
        <v>0</v>
      </c>
      <c r="AC46" s="173">
        <v>0</v>
      </c>
      <c r="AD46" s="173">
        <v>0</v>
      </c>
      <c r="AE46" s="173">
        <v>0</v>
      </c>
      <c r="AF46" s="174">
        <f t="shared" si="33"/>
        <v>0</v>
      </c>
      <c r="AG46" s="173">
        <v>0</v>
      </c>
      <c r="AH46" s="173">
        <v>0</v>
      </c>
      <c r="AI46" s="173">
        <v>0</v>
      </c>
      <c r="AJ46" s="173">
        <v>0</v>
      </c>
      <c r="AK46" s="174">
        <f t="shared" si="34"/>
        <v>0</v>
      </c>
      <c r="AL46" s="173">
        <v>0</v>
      </c>
    </row>
    <row r="47" spans="2:38" ht="15" customHeight="1">
      <c r="B47" s="163" t="s">
        <v>165</v>
      </c>
      <c r="C47" s="173">
        <v>-4001</v>
      </c>
      <c r="D47" s="173">
        <v>0</v>
      </c>
      <c r="E47" s="173">
        <v>0</v>
      </c>
      <c r="F47" s="173">
        <v>0</v>
      </c>
      <c r="G47" s="174">
        <f t="shared" si="28"/>
        <v>-4001</v>
      </c>
      <c r="H47" s="173">
        <v>-300</v>
      </c>
      <c r="I47" s="173">
        <v>0</v>
      </c>
      <c r="J47" s="173">
        <v>0</v>
      </c>
      <c r="K47" s="173">
        <v>0</v>
      </c>
      <c r="L47" s="174">
        <f t="shared" si="29"/>
        <v>-300</v>
      </c>
      <c r="M47" s="173">
        <v>0</v>
      </c>
      <c r="N47" s="173">
        <v>0</v>
      </c>
      <c r="O47" s="173">
        <v>0</v>
      </c>
      <c r="P47" s="173">
        <v>0</v>
      </c>
      <c r="Q47" s="174">
        <f t="shared" si="30"/>
        <v>0</v>
      </c>
      <c r="R47" s="173">
        <v>0</v>
      </c>
      <c r="S47" s="173">
        <v>0</v>
      </c>
      <c r="T47" s="173">
        <v>0</v>
      </c>
      <c r="U47" s="173">
        <v>0</v>
      </c>
      <c r="V47" s="174">
        <f t="shared" si="31"/>
        <v>0</v>
      </c>
      <c r="W47" s="173">
        <v>0</v>
      </c>
      <c r="X47" s="173">
        <v>0</v>
      </c>
      <c r="Y47" s="173">
        <v>0</v>
      </c>
      <c r="Z47" s="173">
        <v>0</v>
      </c>
      <c r="AA47" s="174">
        <f t="shared" si="32"/>
        <v>0</v>
      </c>
      <c r="AB47" s="173">
        <v>0</v>
      </c>
      <c r="AC47" s="173">
        <v>0</v>
      </c>
      <c r="AD47" s="173">
        <v>0</v>
      </c>
      <c r="AE47" s="173">
        <v>0</v>
      </c>
      <c r="AF47" s="174">
        <f t="shared" si="33"/>
        <v>0</v>
      </c>
      <c r="AG47" s="173">
        <v>0</v>
      </c>
      <c r="AH47" s="173">
        <v>0</v>
      </c>
      <c r="AI47" s="173">
        <v>0</v>
      </c>
      <c r="AJ47" s="173">
        <v>0</v>
      </c>
      <c r="AK47" s="174">
        <f t="shared" si="34"/>
        <v>0</v>
      </c>
      <c r="AL47" s="173">
        <v>0</v>
      </c>
    </row>
    <row r="48" spans="2:38" ht="30.75" customHeight="1">
      <c r="B48" s="184" t="s">
        <v>166</v>
      </c>
      <c r="C48" s="173">
        <v>4764</v>
      </c>
      <c r="D48" s="173">
        <v>6900</v>
      </c>
      <c r="E48" s="173">
        <v>3645</v>
      </c>
      <c r="F48" s="173">
        <v>4418</v>
      </c>
      <c r="G48" s="174">
        <f t="shared" si="28"/>
        <v>19727</v>
      </c>
      <c r="H48" s="173">
        <v>4116</v>
      </c>
      <c r="I48" s="173">
        <v>4005</v>
      </c>
      <c r="J48" s="173">
        <v>9234</v>
      </c>
      <c r="K48" s="173">
        <v>3064</v>
      </c>
      <c r="L48" s="174">
        <f t="shared" si="29"/>
        <v>20419</v>
      </c>
      <c r="M48" s="173">
        <v>1060</v>
      </c>
      <c r="N48" s="173">
        <v>1032</v>
      </c>
      <c r="O48" s="173">
        <v>1313</v>
      </c>
      <c r="P48" s="173">
        <v>1331</v>
      </c>
      <c r="Q48" s="174">
        <f t="shared" si="30"/>
        <v>4736</v>
      </c>
      <c r="R48" s="173">
        <v>1137</v>
      </c>
      <c r="S48" s="173">
        <v>2424</v>
      </c>
      <c r="T48" s="173">
        <v>5115</v>
      </c>
      <c r="U48" s="173">
        <v>61</v>
      </c>
      <c r="V48" s="174">
        <f t="shared" si="31"/>
        <v>8737</v>
      </c>
      <c r="W48" s="173">
        <v>3281</v>
      </c>
      <c r="X48" s="173">
        <v>997</v>
      </c>
      <c r="Y48" s="173">
        <v>1905</v>
      </c>
      <c r="Z48" s="173">
        <v>83</v>
      </c>
      <c r="AA48" s="174">
        <f t="shared" si="32"/>
        <v>6266</v>
      </c>
      <c r="AB48" s="173">
        <v>4589</v>
      </c>
      <c r="AC48" s="173">
        <v>2</v>
      </c>
      <c r="AD48" s="173">
        <v>1664</v>
      </c>
      <c r="AE48" s="173">
        <v>4</v>
      </c>
      <c r="AF48" s="174">
        <f t="shared" si="33"/>
        <v>6259</v>
      </c>
      <c r="AG48" s="173">
        <v>5573</v>
      </c>
      <c r="AH48" s="173">
        <v>2</v>
      </c>
      <c r="AI48" s="173">
        <v>1646</v>
      </c>
      <c r="AJ48" s="173">
        <v>1</v>
      </c>
      <c r="AK48" s="174">
        <f t="shared" si="34"/>
        <v>7222</v>
      </c>
      <c r="AL48" s="173">
        <v>6167</v>
      </c>
    </row>
    <row r="49" spans="2:38" s="46" customFormat="1" ht="30" customHeight="1">
      <c r="B49" s="238" t="s">
        <v>167</v>
      </c>
      <c r="C49" s="173">
        <v>-7303</v>
      </c>
      <c r="D49" s="173">
        <v>-666</v>
      </c>
      <c r="E49" s="173">
        <v>-2233</v>
      </c>
      <c r="F49" s="173">
        <v>-860</v>
      </c>
      <c r="G49" s="239">
        <f>SUM(C49:F49)</f>
        <v>-11062</v>
      </c>
      <c r="H49" s="173">
        <v>-10044</v>
      </c>
      <c r="I49" s="173">
        <v>-4580</v>
      </c>
      <c r="J49" s="173">
        <v>-22282</v>
      </c>
      <c r="K49" s="173">
        <v>-13614</v>
      </c>
      <c r="L49" s="239">
        <f>SUM(H49:K49)</f>
        <v>-50520</v>
      </c>
      <c r="M49" s="173">
        <v>-12093</v>
      </c>
      <c r="N49" s="173">
        <v>-1814</v>
      </c>
      <c r="O49" s="173">
        <v>-4150</v>
      </c>
      <c r="P49" s="173">
        <v>-6465</v>
      </c>
      <c r="Q49" s="239">
        <f>SUM(M49:P49)</f>
        <v>-24522</v>
      </c>
      <c r="R49" s="173">
        <v>-1827</v>
      </c>
      <c r="S49" s="173">
        <v>-3928</v>
      </c>
      <c r="T49" s="173">
        <v>-3627</v>
      </c>
      <c r="U49" s="173">
        <v>-538</v>
      </c>
      <c r="V49" s="239">
        <f>SUM(R49:U49)</f>
        <v>-9920</v>
      </c>
      <c r="W49" s="173">
        <v>-11361</v>
      </c>
      <c r="X49" s="173">
        <v>-1181</v>
      </c>
      <c r="Y49" s="173">
        <v>-1674</v>
      </c>
      <c r="Z49" s="173">
        <v>-410</v>
      </c>
      <c r="AA49" s="239">
        <f t="shared" si="32"/>
        <v>-14626</v>
      </c>
      <c r="AB49" s="173">
        <v>-582</v>
      </c>
      <c r="AC49" s="173">
        <v>-708</v>
      </c>
      <c r="AD49" s="173">
        <v>-764</v>
      </c>
      <c r="AE49" s="173">
        <v>-218</v>
      </c>
      <c r="AF49" s="239">
        <f t="shared" si="33"/>
        <v>-2272</v>
      </c>
      <c r="AG49" s="173">
        <v>-3892</v>
      </c>
      <c r="AH49" s="173">
        <v>-677</v>
      </c>
      <c r="AI49" s="173">
        <v>-547</v>
      </c>
      <c r="AJ49" s="173">
        <v>-719</v>
      </c>
      <c r="AK49" s="239">
        <f t="shared" si="34"/>
        <v>-5835</v>
      </c>
      <c r="AL49" s="173">
        <v>-6847</v>
      </c>
    </row>
    <row r="50" spans="2:38" ht="15" customHeight="1">
      <c r="B50" s="175" t="s">
        <v>158</v>
      </c>
      <c r="C50" s="176">
        <v>0</v>
      </c>
      <c r="D50" s="176">
        <v>-19776</v>
      </c>
      <c r="E50" s="176">
        <v>-19665</v>
      </c>
      <c r="F50" s="176">
        <v>-49443</v>
      </c>
      <c r="G50" s="177">
        <f t="shared" si="28"/>
        <v>-88884</v>
      </c>
      <c r="H50" s="176">
        <v>-45766</v>
      </c>
      <c r="I50" s="176">
        <v>0</v>
      </c>
      <c r="J50" s="176">
        <v>-521734</v>
      </c>
      <c r="K50" s="176">
        <v>-10314</v>
      </c>
      <c r="L50" s="177">
        <f t="shared" si="29"/>
        <v>-577814</v>
      </c>
      <c r="M50" s="176">
        <v>-20099</v>
      </c>
      <c r="N50" s="176">
        <v>-80374</v>
      </c>
      <c r="O50" s="176">
        <v>-20715</v>
      </c>
      <c r="P50" s="176">
        <v>-61002</v>
      </c>
      <c r="Q50" s="177">
        <f t="shared" si="30"/>
        <v>-182190</v>
      </c>
      <c r="R50" s="176">
        <v>-42312</v>
      </c>
      <c r="S50" s="176">
        <v>0</v>
      </c>
      <c r="T50" s="176">
        <v>0</v>
      </c>
      <c r="U50" s="176">
        <v>0</v>
      </c>
      <c r="V50" s="177">
        <f>SUM(R50:U50)</f>
        <v>-42312</v>
      </c>
      <c r="W50" s="176">
        <v>-29077</v>
      </c>
      <c r="X50" s="176">
        <v>-15000</v>
      </c>
      <c r="Y50" s="176">
        <v>-5147</v>
      </c>
      <c r="Z50" s="176">
        <v>-9397</v>
      </c>
      <c r="AA50" s="177">
        <f t="shared" si="32"/>
        <v>-58621</v>
      </c>
      <c r="AB50" s="176">
        <v>-60053</v>
      </c>
      <c r="AC50" s="176">
        <v>-40038</v>
      </c>
      <c r="AD50" s="176">
        <v>-49906</v>
      </c>
      <c r="AE50" s="176">
        <v>0</v>
      </c>
      <c r="AF50" s="177">
        <f t="shared" si="33"/>
        <v>-149997</v>
      </c>
      <c r="AG50" s="176">
        <v>-20203</v>
      </c>
      <c r="AH50" s="176">
        <v>-15122</v>
      </c>
      <c r="AI50" s="176">
        <v>-10000</v>
      </c>
      <c r="AJ50" s="176">
        <v>-15177</v>
      </c>
      <c r="AK50" s="177">
        <f t="shared" si="34"/>
        <v>-60502</v>
      </c>
      <c r="AL50" s="176">
        <v>-15785</v>
      </c>
    </row>
    <row r="51" spans="2:38" ht="15" customHeight="1">
      <c r="B51" s="170" t="s">
        <v>198</v>
      </c>
      <c r="C51" s="178">
        <f t="shared" ref="C51:W51" si="35">SUM(C45:C50)</f>
        <v>-2112</v>
      </c>
      <c r="D51" s="178">
        <f t="shared" si="35"/>
        <v>-14120</v>
      </c>
      <c r="E51" s="178">
        <f t="shared" si="35"/>
        <v>-18835</v>
      </c>
      <c r="F51" s="178">
        <f t="shared" si="35"/>
        <v>-46473</v>
      </c>
      <c r="G51" s="179">
        <f t="shared" si="35"/>
        <v>-81540</v>
      </c>
      <c r="H51" s="178">
        <f t="shared" si="35"/>
        <v>-52586</v>
      </c>
      <c r="I51" s="178">
        <f t="shared" si="35"/>
        <v>-3276</v>
      </c>
      <c r="J51" s="178">
        <f t="shared" si="35"/>
        <v>-764782</v>
      </c>
      <c r="K51" s="178">
        <f t="shared" si="35"/>
        <v>-20864</v>
      </c>
      <c r="L51" s="179">
        <f t="shared" si="35"/>
        <v>-841508</v>
      </c>
      <c r="M51" s="178">
        <f t="shared" si="35"/>
        <v>-31132</v>
      </c>
      <c r="N51" s="178">
        <f t="shared" si="35"/>
        <v>-81156</v>
      </c>
      <c r="O51" s="178">
        <f t="shared" si="35"/>
        <v>-23552</v>
      </c>
      <c r="P51" s="178">
        <f t="shared" si="35"/>
        <v>-66136</v>
      </c>
      <c r="Q51" s="179">
        <f t="shared" si="35"/>
        <v>-201976</v>
      </c>
      <c r="R51" s="178">
        <f t="shared" si="35"/>
        <v>-43002</v>
      </c>
      <c r="S51" s="178">
        <f t="shared" si="35"/>
        <v>-1504</v>
      </c>
      <c r="T51" s="178">
        <f t="shared" si="35"/>
        <v>1488</v>
      </c>
      <c r="U51" s="178">
        <f t="shared" si="35"/>
        <v>-477</v>
      </c>
      <c r="V51" s="179">
        <f t="shared" si="35"/>
        <v>-43495</v>
      </c>
      <c r="W51" s="178">
        <f t="shared" si="35"/>
        <v>-37157</v>
      </c>
      <c r="X51" s="178">
        <f t="shared" ref="X51:AD51" si="36">SUM(X45:X50)</f>
        <v>-15184</v>
      </c>
      <c r="Y51" s="178">
        <f t="shared" si="36"/>
        <v>-4916</v>
      </c>
      <c r="Z51" s="178">
        <f t="shared" si="36"/>
        <v>-9724</v>
      </c>
      <c r="AA51" s="179">
        <f t="shared" si="36"/>
        <v>-66981</v>
      </c>
      <c r="AB51" s="178">
        <f t="shared" si="36"/>
        <v>-56046</v>
      </c>
      <c r="AC51" s="178">
        <f t="shared" si="36"/>
        <v>-40744</v>
      </c>
      <c r="AD51" s="178">
        <f t="shared" si="36"/>
        <v>-49006</v>
      </c>
      <c r="AE51" s="178">
        <f t="shared" ref="AE51:AG51" si="37">SUM(AE45:AE50)</f>
        <v>-214</v>
      </c>
      <c r="AF51" s="179">
        <f t="shared" si="37"/>
        <v>-146010</v>
      </c>
      <c r="AG51" s="178">
        <f t="shared" si="37"/>
        <v>-18522</v>
      </c>
      <c r="AH51" s="178">
        <f t="shared" ref="AH51:AI51" si="38">SUM(AH45:AH50)</f>
        <v>-15797</v>
      </c>
      <c r="AI51" s="178">
        <f t="shared" si="38"/>
        <v>-8901</v>
      </c>
      <c r="AJ51" s="178">
        <f t="shared" ref="AJ51:AL51" si="39">SUM(AJ45:AJ50)</f>
        <v>-15895</v>
      </c>
      <c r="AK51" s="179">
        <f t="shared" ref="AK51" si="40">SUM(AK45:AK50)</f>
        <v>-59115</v>
      </c>
      <c r="AL51" s="178">
        <f t="shared" si="39"/>
        <v>-16465</v>
      </c>
    </row>
    <row r="52" spans="2:38" ht="15" customHeight="1">
      <c r="B52" s="163"/>
      <c r="C52" s="180"/>
      <c r="D52" s="180"/>
      <c r="E52" s="180"/>
      <c r="F52" s="180"/>
      <c r="G52" s="150"/>
      <c r="H52" s="180"/>
      <c r="I52" s="180"/>
      <c r="J52" s="180"/>
      <c r="K52" s="180"/>
      <c r="L52" s="150"/>
      <c r="M52" s="180"/>
      <c r="N52" s="180"/>
      <c r="O52" s="180"/>
      <c r="P52" s="180"/>
      <c r="Q52" s="150"/>
      <c r="R52" s="180"/>
      <c r="S52" s="180"/>
      <c r="T52" s="180"/>
      <c r="U52" s="180"/>
      <c r="V52" s="150"/>
      <c r="W52" s="180"/>
      <c r="X52" s="180"/>
      <c r="Y52" s="180"/>
      <c r="Z52" s="180"/>
      <c r="AA52" s="150"/>
      <c r="AB52" s="180"/>
      <c r="AC52" s="180"/>
      <c r="AD52" s="180"/>
      <c r="AE52" s="180"/>
      <c r="AF52" s="150"/>
      <c r="AG52" s="180"/>
      <c r="AH52" s="180"/>
      <c r="AI52" s="180"/>
      <c r="AJ52" s="180"/>
      <c r="AK52" s="150"/>
      <c r="AL52" s="180"/>
    </row>
    <row r="53" spans="2:38" ht="15" customHeight="1">
      <c r="B53" s="170" t="s">
        <v>59</v>
      </c>
      <c r="C53" s="185"/>
      <c r="D53" s="185"/>
      <c r="E53" s="185"/>
      <c r="F53" s="185"/>
      <c r="G53" s="144"/>
      <c r="H53" s="180"/>
      <c r="I53" s="185"/>
      <c r="J53" s="185"/>
      <c r="K53" s="185"/>
      <c r="L53" s="144"/>
      <c r="M53" s="180"/>
      <c r="N53" s="185"/>
      <c r="O53" s="185"/>
      <c r="P53" s="185"/>
      <c r="Q53" s="144"/>
      <c r="R53" s="180"/>
      <c r="S53" s="185"/>
      <c r="T53" s="185"/>
      <c r="U53" s="185"/>
      <c r="V53" s="144"/>
      <c r="W53" s="185"/>
      <c r="X53" s="185"/>
      <c r="Y53" s="185"/>
      <c r="Z53" s="185"/>
      <c r="AA53" s="144"/>
      <c r="AB53" s="185"/>
      <c r="AC53" s="185"/>
      <c r="AD53" s="185"/>
      <c r="AE53" s="185"/>
      <c r="AF53" s="144"/>
      <c r="AG53" s="185"/>
      <c r="AH53" s="185"/>
      <c r="AI53" s="185"/>
      <c r="AJ53" s="185"/>
      <c r="AK53" s="144"/>
      <c r="AL53" s="185"/>
    </row>
    <row r="54" spans="2:38" ht="15" customHeight="1">
      <c r="B54" s="163" t="s">
        <v>60</v>
      </c>
      <c r="C54" s="183">
        <v>16463</v>
      </c>
      <c r="D54" s="183">
        <v>35656</v>
      </c>
      <c r="E54" s="183">
        <v>29250</v>
      </c>
      <c r="F54" s="183">
        <v>44276</v>
      </c>
      <c r="G54" s="186">
        <f>SUM(C54:F54)</f>
        <v>125645</v>
      </c>
      <c r="H54" s="183">
        <v>20181</v>
      </c>
      <c r="I54" s="183">
        <v>34135</v>
      </c>
      <c r="J54" s="183">
        <v>-13336</v>
      </c>
      <c r="K54" s="183">
        <v>-499505</v>
      </c>
      <c r="L54" s="186">
        <f>SUM(H54:K54)</f>
        <v>-458525</v>
      </c>
      <c r="M54" s="183">
        <v>0</v>
      </c>
      <c r="N54" s="183">
        <v>0</v>
      </c>
      <c r="O54" s="183">
        <v>0</v>
      </c>
      <c r="P54" s="183">
        <v>-207</v>
      </c>
      <c r="Q54" s="186">
        <f>SUM(M54:P54)</f>
        <v>-207</v>
      </c>
      <c r="R54" s="183">
        <v>0</v>
      </c>
      <c r="S54" s="183">
        <v>0</v>
      </c>
      <c r="T54" s="183">
        <v>0</v>
      </c>
      <c r="U54" s="183">
        <v>0</v>
      </c>
      <c r="V54" s="186">
        <f>SUM(R54:U54)</f>
        <v>0</v>
      </c>
      <c r="W54" s="183">
        <v>0</v>
      </c>
      <c r="X54" s="183">
        <v>0</v>
      </c>
      <c r="Y54" s="183">
        <v>0</v>
      </c>
      <c r="Z54" s="183">
        <v>0</v>
      </c>
      <c r="AA54" s="186">
        <f>SUM(W54:Z54)</f>
        <v>0</v>
      </c>
      <c r="AB54" s="183">
        <v>0</v>
      </c>
      <c r="AC54" s="183">
        <v>0</v>
      </c>
      <c r="AD54" s="183">
        <v>836</v>
      </c>
      <c r="AE54" s="183">
        <v>4568</v>
      </c>
      <c r="AF54" s="186">
        <f>SUM(AB54:AE54)</f>
        <v>5404</v>
      </c>
      <c r="AG54" s="183">
        <v>0</v>
      </c>
      <c r="AH54" s="183">
        <v>387</v>
      </c>
      <c r="AI54" s="183">
        <v>598</v>
      </c>
      <c r="AJ54" s="183">
        <v>805</v>
      </c>
      <c r="AK54" s="186">
        <f>SUM(AG54:AJ54)</f>
        <v>1790</v>
      </c>
      <c r="AL54" s="183">
        <v>0</v>
      </c>
    </row>
    <row r="55" spans="2:38" ht="15" customHeight="1">
      <c r="B55" s="163" t="s">
        <v>61</v>
      </c>
      <c r="C55" s="173">
        <v>-7534</v>
      </c>
      <c r="D55" s="173">
        <v>-10651</v>
      </c>
      <c r="E55" s="173">
        <v>-12749</v>
      </c>
      <c r="F55" s="173">
        <v>-15268</v>
      </c>
      <c r="G55" s="186">
        <f>SUM(C55:F55)</f>
        <v>-46202</v>
      </c>
      <c r="H55" s="173">
        <v>-6573</v>
      </c>
      <c r="I55" s="173">
        <v>-7929</v>
      </c>
      <c r="J55" s="173">
        <v>2251032</v>
      </c>
      <c r="K55" s="173">
        <v>0</v>
      </c>
      <c r="L55" s="186">
        <f>SUM(H55:K55)</f>
        <v>2236530</v>
      </c>
      <c r="M55" s="183">
        <v>0</v>
      </c>
      <c r="N55" s="183">
        <v>0</v>
      </c>
      <c r="O55" s="183">
        <v>0</v>
      </c>
      <c r="P55" s="173">
        <v>18582</v>
      </c>
      <c r="Q55" s="186">
        <f>SUM(M55:P55)</f>
        <v>18582</v>
      </c>
      <c r="R55" s="183">
        <v>0</v>
      </c>
      <c r="S55" s="183">
        <v>0</v>
      </c>
      <c r="T55" s="183">
        <v>0</v>
      </c>
      <c r="U55" s="183">
        <v>0</v>
      </c>
      <c r="V55" s="186">
        <f>SUM(R55:U55)</f>
        <v>0</v>
      </c>
      <c r="W55" s="183">
        <v>0</v>
      </c>
      <c r="X55" s="183">
        <v>0</v>
      </c>
      <c r="Y55" s="183">
        <v>0</v>
      </c>
      <c r="Z55" s="183">
        <v>0</v>
      </c>
      <c r="AA55" s="186">
        <f>SUM(W55:Z55)</f>
        <v>0</v>
      </c>
      <c r="AB55" s="183">
        <v>0</v>
      </c>
      <c r="AC55" s="183">
        <v>0</v>
      </c>
      <c r="AD55" s="183">
        <v>0</v>
      </c>
      <c r="AE55" s="183">
        <v>0</v>
      </c>
      <c r="AF55" s="186">
        <f>SUM(AB55:AE55)</f>
        <v>0</v>
      </c>
      <c r="AG55" s="183">
        <v>0</v>
      </c>
      <c r="AH55" s="183">
        <v>0</v>
      </c>
      <c r="AI55" s="183">
        <v>0</v>
      </c>
      <c r="AJ55" s="183">
        <v>0</v>
      </c>
      <c r="AK55" s="186">
        <f>SUM(AG55:AJ55)</f>
        <v>0</v>
      </c>
      <c r="AL55" s="183">
        <v>0</v>
      </c>
    </row>
    <row r="56" spans="2:38" ht="15" customHeight="1">
      <c r="B56" s="175" t="s">
        <v>62</v>
      </c>
      <c r="C56" s="187">
        <v>99</v>
      </c>
      <c r="D56" s="187">
        <v>12</v>
      </c>
      <c r="E56" s="187">
        <v>64</v>
      </c>
      <c r="F56" s="187">
        <v>31</v>
      </c>
      <c r="G56" s="188">
        <f>SUM(C56:F56)</f>
        <v>206</v>
      </c>
      <c r="H56" s="187">
        <v>-167</v>
      </c>
      <c r="I56" s="187">
        <v>-5</v>
      </c>
      <c r="J56" s="187">
        <v>0</v>
      </c>
      <c r="K56" s="187">
        <v>0</v>
      </c>
      <c r="L56" s="188">
        <f>SUM(H56:K56)</f>
        <v>-172</v>
      </c>
      <c r="M56" s="187">
        <v>0</v>
      </c>
      <c r="N56" s="187">
        <v>0</v>
      </c>
      <c r="O56" s="187">
        <v>0</v>
      </c>
      <c r="P56" s="187">
        <v>0</v>
      </c>
      <c r="Q56" s="188">
        <f>SUM(M56:P56)</f>
        <v>0</v>
      </c>
      <c r="R56" s="187">
        <v>0</v>
      </c>
      <c r="S56" s="187">
        <v>0</v>
      </c>
      <c r="T56" s="187">
        <v>0</v>
      </c>
      <c r="U56" s="187">
        <v>0</v>
      </c>
      <c r="V56" s="188">
        <f>SUM(R56:U56)</f>
        <v>0</v>
      </c>
      <c r="W56" s="187">
        <v>0</v>
      </c>
      <c r="X56" s="187">
        <v>0</v>
      </c>
      <c r="Y56" s="187">
        <v>0</v>
      </c>
      <c r="Z56" s="187">
        <v>0</v>
      </c>
      <c r="AA56" s="188">
        <f>SUM(W56:Z56)</f>
        <v>0</v>
      </c>
      <c r="AB56" s="187">
        <v>0</v>
      </c>
      <c r="AC56" s="187">
        <v>0</v>
      </c>
      <c r="AD56" s="187">
        <v>0</v>
      </c>
      <c r="AE56" s="187">
        <v>0</v>
      </c>
      <c r="AF56" s="188">
        <f>SUM(AB56:AE56)</f>
        <v>0</v>
      </c>
      <c r="AG56" s="187">
        <v>0</v>
      </c>
      <c r="AH56" s="187">
        <v>0</v>
      </c>
      <c r="AI56" s="187">
        <v>0</v>
      </c>
      <c r="AJ56" s="187">
        <v>0</v>
      </c>
      <c r="AK56" s="188">
        <f>SUM(AG56:AJ56)</f>
        <v>0</v>
      </c>
      <c r="AL56" s="187">
        <v>0</v>
      </c>
    </row>
    <row r="57" spans="2:38" s="43" customFormat="1" ht="15" customHeight="1">
      <c r="B57" s="170" t="s">
        <v>154</v>
      </c>
      <c r="C57" s="178">
        <f t="shared" ref="C57:L57" si="41">SUM(C54:C56)</f>
        <v>9028</v>
      </c>
      <c r="D57" s="178">
        <f t="shared" si="41"/>
        <v>25017</v>
      </c>
      <c r="E57" s="178">
        <f t="shared" si="41"/>
        <v>16565</v>
      </c>
      <c r="F57" s="178">
        <f t="shared" si="41"/>
        <v>29039</v>
      </c>
      <c r="G57" s="179">
        <f t="shared" si="41"/>
        <v>79649</v>
      </c>
      <c r="H57" s="178">
        <f t="shared" si="41"/>
        <v>13441</v>
      </c>
      <c r="I57" s="178">
        <f t="shared" si="41"/>
        <v>26201</v>
      </c>
      <c r="J57" s="178">
        <f t="shared" si="41"/>
        <v>2237696</v>
      </c>
      <c r="K57" s="178">
        <f t="shared" si="41"/>
        <v>-499505</v>
      </c>
      <c r="L57" s="179">
        <f t="shared" si="41"/>
        <v>1777833</v>
      </c>
      <c r="M57" s="189">
        <f t="shared" ref="M57:AD57" si="42">SUM(M54:M56)</f>
        <v>0</v>
      </c>
      <c r="N57" s="189">
        <f t="shared" si="42"/>
        <v>0</v>
      </c>
      <c r="O57" s="189">
        <f t="shared" si="42"/>
        <v>0</v>
      </c>
      <c r="P57" s="178">
        <f t="shared" si="42"/>
        <v>18375</v>
      </c>
      <c r="Q57" s="179">
        <f t="shared" si="42"/>
        <v>18375</v>
      </c>
      <c r="R57" s="189">
        <f t="shared" si="42"/>
        <v>0</v>
      </c>
      <c r="S57" s="189">
        <f t="shared" si="42"/>
        <v>0</v>
      </c>
      <c r="T57" s="189">
        <f t="shared" si="42"/>
        <v>0</v>
      </c>
      <c r="U57" s="189">
        <f t="shared" si="42"/>
        <v>0</v>
      </c>
      <c r="V57" s="179">
        <f t="shared" si="42"/>
        <v>0</v>
      </c>
      <c r="W57" s="189">
        <f t="shared" si="42"/>
        <v>0</v>
      </c>
      <c r="X57" s="189">
        <f t="shared" si="42"/>
        <v>0</v>
      </c>
      <c r="Y57" s="189">
        <f t="shared" si="42"/>
        <v>0</v>
      </c>
      <c r="Z57" s="189">
        <f t="shared" si="42"/>
        <v>0</v>
      </c>
      <c r="AA57" s="179">
        <f t="shared" si="42"/>
        <v>0</v>
      </c>
      <c r="AB57" s="189">
        <f t="shared" si="42"/>
        <v>0</v>
      </c>
      <c r="AC57" s="189">
        <f t="shared" si="42"/>
        <v>0</v>
      </c>
      <c r="AD57" s="189">
        <f t="shared" si="42"/>
        <v>836</v>
      </c>
      <c r="AE57" s="189">
        <f t="shared" ref="AE57:AG57" si="43">SUM(AE54:AE56)</f>
        <v>4568</v>
      </c>
      <c r="AF57" s="179">
        <f t="shared" si="43"/>
        <v>5404</v>
      </c>
      <c r="AG57" s="189">
        <f t="shared" si="43"/>
        <v>0</v>
      </c>
      <c r="AH57" s="189">
        <f t="shared" ref="AH57:AI57" si="44">SUM(AH54:AH56)</f>
        <v>387</v>
      </c>
      <c r="AI57" s="189">
        <f t="shared" si="44"/>
        <v>598</v>
      </c>
      <c r="AJ57" s="189">
        <f t="shared" ref="AJ57:AL57" si="45">SUM(AJ54:AJ56)</f>
        <v>805</v>
      </c>
      <c r="AK57" s="179">
        <f t="shared" ref="AK57" si="46">SUM(AK54:AK56)</f>
        <v>1790</v>
      </c>
      <c r="AL57" s="189">
        <f t="shared" si="45"/>
        <v>0</v>
      </c>
    </row>
    <row r="58" spans="2:38" s="43" customFormat="1" ht="15" customHeight="1">
      <c r="B58" s="163"/>
      <c r="C58" s="87"/>
      <c r="D58" s="87"/>
      <c r="E58" s="87"/>
      <c r="F58" s="87"/>
      <c r="G58" s="88"/>
      <c r="H58" s="87"/>
      <c r="I58" s="87"/>
      <c r="J58" s="87"/>
      <c r="K58" s="87"/>
      <c r="L58" s="88"/>
      <c r="M58" s="87"/>
      <c r="N58" s="87"/>
      <c r="O58" s="87"/>
      <c r="P58" s="87"/>
      <c r="Q58" s="88"/>
      <c r="R58" s="87"/>
      <c r="S58" s="87"/>
      <c r="T58" s="87"/>
      <c r="U58" s="87"/>
      <c r="V58" s="88"/>
      <c r="W58" s="87"/>
      <c r="X58" s="87"/>
      <c r="Y58" s="87"/>
      <c r="Z58" s="87"/>
      <c r="AA58" s="88"/>
      <c r="AB58" s="87"/>
      <c r="AC58" s="87"/>
      <c r="AD58" s="87"/>
      <c r="AE58" s="87"/>
      <c r="AF58" s="88"/>
      <c r="AG58" s="87"/>
      <c r="AH58" s="87"/>
      <c r="AI58" s="87"/>
      <c r="AJ58" s="87"/>
      <c r="AK58" s="88"/>
      <c r="AL58" s="87"/>
    </row>
    <row r="59" spans="2:38" ht="15" customHeight="1">
      <c r="B59" s="190" t="s">
        <v>83</v>
      </c>
      <c r="C59" s="173">
        <v>331</v>
      </c>
      <c r="D59" s="173">
        <v>278</v>
      </c>
      <c r="E59" s="173">
        <v>259</v>
      </c>
      <c r="F59" s="173">
        <v>570</v>
      </c>
      <c r="G59" s="174">
        <f>SUM(C59:F59)</f>
        <v>1438</v>
      </c>
      <c r="H59" s="173">
        <v>-927</v>
      </c>
      <c r="I59" s="173">
        <v>-557</v>
      </c>
      <c r="J59" s="173">
        <v>-327</v>
      </c>
      <c r="K59" s="173">
        <v>61</v>
      </c>
      <c r="L59" s="174">
        <f>SUM(H59:K59)</f>
        <v>-1750</v>
      </c>
      <c r="M59" s="173">
        <v>-89</v>
      </c>
      <c r="N59" s="173">
        <v>-302</v>
      </c>
      <c r="O59" s="173">
        <v>278</v>
      </c>
      <c r="P59" s="173">
        <v>-355</v>
      </c>
      <c r="Q59" s="174">
        <f>SUM(M59:P59)</f>
        <v>-468</v>
      </c>
      <c r="R59" s="173">
        <v>197</v>
      </c>
      <c r="S59" s="173">
        <v>486</v>
      </c>
      <c r="T59" s="173">
        <v>537</v>
      </c>
      <c r="U59" s="173">
        <v>-210</v>
      </c>
      <c r="V59" s="174">
        <f>SUM(R59:U59)</f>
        <v>1010</v>
      </c>
      <c r="W59" s="173">
        <v>261</v>
      </c>
      <c r="X59" s="173">
        <v>-275</v>
      </c>
      <c r="Y59" s="173">
        <v>-48</v>
      </c>
      <c r="Z59" s="173">
        <v>-137</v>
      </c>
      <c r="AA59" s="174">
        <f>SUM(W59:Z59)</f>
        <v>-199</v>
      </c>
      <c r="AB59" s="173">
        <v>-752</v>
      </c>
      <c r="AC59" s="173">
        <v>-1010</v>
      </c>
      <c r="AD59" s="173">
        <v>993</v>
      </c>
      <c r="AE59" s="173">
        <v>219</v>
      </c>
      <c r="AF59" s="174">
        <f>SUM(AB59:AE59)</f>
        <v>-550</v>
      </c>
      <c r="AG59" s="173">
        <v>-293</v>
      </c>
      <c r="AH59" s="173">
        <v>377</v>
      </c>
      <c r="AI59" s="173">
        <v>735</v>
      </c>
      <c r="AJ59" s="173">
        <v>-447</v>
      </c>
      <c r="AK59" s="174">
        <f>SUM(AG59:AJ59)</f>
        <v>372</v>
      </c>
      <c r="AL59" s="173">
        <v>-71</v>
      </c>
    </row>
    <row r="60" spans="2:38" ht="15" customHeight="1">
      <c r="B60" s="163"/>
      <c r="C60" s="183"/>
      <c r="D60" s="183"/>
      <c r="E60" s="183"/>
      <c r="F60" s="183"/>
      <c r="G60" s="186"/>
      <c r="H60" s="183"/>
      <c r="I60" s="183"/>
      <c r="J60" s="183"/>
      <c r="K60" s="183"/>
      <c r="L60" s="186"/>
      <c r="M60" s="183"/>
      <c r="N60" s="183"/>
      <c r="O60" s="183"/>
      <c r="P60" s="183"/>
      <c r="Q60" s="186"/>
      <c r="R60" s="183"/>
      <c r="S60" s="183"/>
      <c r="T60" s="183"/>
      <c r="U60" s="183"/>
      <c r="V60" s="186"/>
      <c r="W60" s="183"/>
      <c r="X60" s="183"/>
      <c r="Y60" s="183"/>
      <c r="Z60" s="183"/>
      <c r="AA60" s="186"/>
      <c r="AB60" s="183"/>
      <c r="AC60" s="183"/>
      <c r="AD60" s="183"/>
      <c r="AE60" s="183"/>
      <c r="AF60" s="186"/>
      <c r="AG60" s="183"/>
      <c r="AH60" s="183"/>
      <c r="AI60" s="183"/>
      <c r="AJ60" s="183"/>
      <c r="AK60" s="186"/>
      <c r="AL60" s="183"/>
    </row>
    <row r="61" spans="2:38" ht="15" customHeight="1">
      <c r="B61" s="163" t="s">
        <v>180</v>
      </c>
      <c r="C61" s="183">
        <f>C29+C42+C51+C57+C59</f>
        <v>-6507</v>
      </c>
      <c r="D61" s="183">
        <v>6178</v>
      </c>
      <c r="E61" s="183">
        <v>8016</v>
      </c>
      <c r="F61" s="183">
        <v>-36349</v>
      </c>
      <c r="G61" s="174">
        <f>SUM(C61:F61)</f>
        <v>-28662</v>
      </c>
      <c r="H61" s="183">
        <v>-46463</v>
      </c>
      <c r="I61" s="183">
        <v>-6508</v>
      </c>
      <c r="J61" s="183">
        <v>1459727</v>
      </c>
      <c r="K61" s="183">
        <v>-485301</v>
      </c>
      <c r="L61" s="174">
        <f>SUM(H61:K61)</f>
        <v>921455</v>
      </c>
      <c r="M61" s="183">
        <f>M29+M42+M51+M57+M59</f>
        <v>-55996</v>
      </c>
      <c r="N61" s="183">
        <f>N29+N42+N51+N57+N59</f>
        <v>-213219</v>
      </c>
      <c r="O61" s="183">
        <f>O29+O42+O51+O57+O59</f>
        <v>-10243</v>
      </c>
      <c r="P61" s="183">
        <f>P29+P42+P51+P57+P59</f>
        <v>-49389</v>
      </c>
      <c r="Q61" s="174">
        <f>SUM(M61:P61)</f>
        <v>-328847</v>
      </c>
      <c r="R61" s="183">
        <f>R29+R42+R51+R57+R59</f>
        <v>-67916</v>
      </c>
      <c r="S61" s="183">
        <f>S29+S42+S51+S57+S59</f>
        <v>796</v>
      </c>
      <c r="T61" s="183">
        <f>T29+T42+T51+T57+T59</f>
        <v>-2105</v>
      </c>
      <c r="U61" s="183">
        <f>U29+U42+U51+U57+U59</f>
        <v>-81714</v>
      </c>
      <c r="V61" s="174">
        <f>SUM(R61:U61)</f>
        <v>-150939</v>
      </c>
      <c r="W61" s="183">
        <f>W29+W42+W51+W57+W59</f>
        <v>-31932</v>
      </c>
      <c r="X61" s="183">
        <f>X29+X42+X51+X57+X59</f>
        <v>-5434</v>
      </c>
      <c r="Y61" s="183">
        <f>Y29+Y42+Y51+Y57+Y59</f>
        <v>17369</v>
      </c>
      <c r="Z61" s="183">
        <f>Z29+Z42+Z51+Z57+Z59</f>
        <v>38472</v>
      </c>
      <c r="AA61" s="174">
        <f>SUM(W61:Z61)</f>
        <v>18475</v>
      </c>
      <c r="AB61" s="183">
        <f>AB29+AB42+AB51+AB57+AB59</f>
        <v>-91908</v>
      </c>
      <c r="AC61" s="183">
        <f>AC29+AC42+AC51+AC57+AC59</f>
        <v>-22652</v>
      </c>
      <c r="AD61" s="183">
        <f>AD29+AD42+AD51+AD57+AD59</f>
        <v>-32086</v>
      </c>
      <c r="AE61" s="183">
        <f>AE29+AE42+AE51+AE57+AE59</f>
        <v>10932</v>
      </c>
      <c r="AF61" s="174">
        <f>SUM(AB61:AE61)</f>
        <v>-135714</v>
      </c>
      <c r="AG61" s="183">
        <f>AG29+AG42+AG51+AG57+AG59</f>
        <v>6325</v>
      </c>
      <c r="AH61" s="183">
        <f>AH29+AH42+AH51+AH57+AH59</f>
        <v>21396</v>
      </c>
      <c r="AI61" s="183">
        <f>AI29+AI42+AI51+AI57+AI59</f>
        <v>6777</v>
      </c>
      <c r="AJ61" s="183">
        <f>AJ29+AJ42+AJ51+AJ57+AJ59</f>
        <v>-159475</v>
      </c>
      <c r="AK61" s="174">
        <f>SUM(AG61:AJ61)</f>
        <v>-124977</v>
      </c>
      <c r="AL61" s="183">
        <f>AL29+AL42+AL51+AL57+AL59</f>
        <v>-26457</v>
      </c>
    </row>
    <row r="62" spans="2:38" ht="15" customHeight="1">
      <c r="B62" s="175" t="s">
        <v>181</v>
      </c>
      <c r="C62" s="187">
        <v>168680</v>
      </c>
      <c r="D62" s="187">
        <v>162173</v>
      </c>
      <c r="E62" s="187">
        <v>168352</v>
      </c>
      <c r="F62" s="187">
        <v>176367</v>
      </c>
      <c r="G62" s="188">
        <v>168680</v>
      </c>
      <c r="H62" s="187">
        <v>140018</v>
      </c>
      <c r="I62" s="187">
        <v>93555</v>
      </c>
      <c r="J62" s="187">
        <v>87047</v>
      </c>
      <c r="K62" s="187">
        <v>1546774</v>
      </c>
      <c r="L62" s="188">
        <v>140018</v>
      </c>
      <c r="M62" s="187">
        <v>1061473</v>
      </c>
      <c r="N62" s="130">
        <f>M63</f>
        <v>1005477</v>
      </c>
      <c r="O62" s="130">
        <f>N63</f>
        <v>792258</v>
      </c>
      <c r="P62" s="130">
        <f>O63</f>
        <v>782015</v>
      </c>
      <c r="Q62" s="147">
        <f>L63</f>
        <v>1061473</v>
      </c>
      <c r="R62" s="229">
        <f>P63</f>
        <v>732626</v>
      </c>
      <c r="S62" s="130">
        <f>R63</f>
        <v>664710</v>
      </c>
      <c r="T62" s="130">
        <f>S63</f>
        <v>665506</v>
      </c>
      <c r="U62" s="130">
        <f>T63</f>
        <v>663401</v>
      </c>
      <c r="V62" s="147">
        <f>Q63</f>
        <v>732626</v>
      </c>
      <c r="W62" s="130">
        <f>U63</f>
        <v>581687</v>
      </c>
      <c r="X62" s="130">
        <v>549755</v>
      </c>
      <c r="Y62" s="130">
        <f>X63</f>
        <v>544321</v>
      </c>
      <c r="Z62" s="130">
        <f>Y63</f>
        <v>561690</v>
      </c>
      <c r="AA62" s="147">
        <f>V63</f>
        <v>581687</v>
      </c>
      <c r="AB62" s="130">
        <f>AA63</f>
        <v>600162</v>
      </c>
      <c r="AC62" s="130">
        <f>AB63</f>
        <v>508254</v>
      </c>
      <c r="AD62" s="130">
        <f>AC63</f>
        <v>485602</v>
      </c>
      <c r="AE62" s="130">
        <f>AD63</f>
        <v>453516</v>
      </c>
      <c r="AF62" s="147">
        <f>AA63</f>
        <v>600162</v>
      </c>
      <c r="AG62" s="130">
        <f>AF63</f>
        <v>464448</v>
      </c>
      <c r="AH62" s="130">
        <f>AG63</f>
        <v>470773</v>
      </c>
      <c r="AI62" s="130">
        <f>AH63</f>
        <v>492169</v>
      </c>
      <c r="AJ62" s="130">
        <f>AI63</f>
        <v>498946</v>
      </c>
      <c r="AK62" s="147">
        <f>AF63</f>
        <v>464448</v>
      </c>
      <c r="AL62" s="130">
        <f>AK63</f>
        <v>339471</v>
      </c>
    </row>
    <row r="63" spans="2:38" s="43" customFormat="1" ht="15" customHeight="1">
      <c r="B63" s="170" t="s">
        <v>182</v>
      </c>
      <c r="C63" s="171">
        <f t="shared" ref="C63:N63" si="47">C61+C62</f>
        <v>162173</v>
      </c>
      <c r="D63" s="171">
        <f t="shared" si="47"/>
        <v>168351</v>
      </c>
      <c r="E63" s="171">
        <f t="shared" si="47"/>
        <v>176368</v>
      </c>
      <c r="F63" s="171">
        <f t="shared" si="47"/>
        <v>140018</v>
      </c>
      <c r="G63" s="172">
        <f t="shared" si="47"/>
        <v>140018</v>
      </c>
      <c r="H63" s="171">
        <f t="shared" si="47"/>
        <v>93555</v>
      </c>
      <c r="I63" s="171">
        <f t="shared" si="47"/>
        <v>87047</v>
      </c>
      <c r="J63" s="171">
        <f t="shared" si="47"/>
        <v>1546774</v>
      </c>
      <c r="K63" s="171">
        <f t="shared" si="47"/>
        <v>1061473</v>
      </c>
      <c r="L63" s="172">
        <f t="shared" si="47"/>
        <v>1061473</v>
      </c>
      <c r="M63" s="171">
        <f t="shared" si="47"/>
        <v>1005477</v>
      </c>
      <c r="N63" s="171">
        <f t="shared" si="47"/>
        <v>792258</v>
      </c>
      <c r="O63" s="171">
        <f t="shared" ref="O63:AD63" si="48">O61+O62</f>
        <v>782015</v>
      </c>
      <c r="P63" s="171">
        <f t="shared" si="48"/>
        <v>732626</v>
      </c>
      <c r="Q63" s="172">
        <f t="shared" si="48"/>
        <v>732626</v>
      </c>
      <c r="R63" s="171">
        <f t="shared" si="48"/>
        <v>664710</v>
      </c>
      <c r="S63" s="171">
        <f t="shared" si="48"/>
        <v>665506</v>
      </c>
      <c r="T63" s="171">
        <f t="shared" si="48"/>
        <v>663401</v>
      </c>
      <c r="U63" s="171">
        <f t="shared" si="48"/>
        <v>581687</v>
      </c>
      <c r="V63" s="172">
        <f t="shared" si="48"/>
        <v>581687</v>
      </c>
      <c r="W63" s="171">
        <f t="shared" si="48"/>
        <v>549755</v>
      </c>
      <c r="X63" s="171">
        <f t="shared" si="48"/>
        <v>544321</v>
      </c>
      <c r="Y63" s="171">
        <f t="shared" si="48"/>
        <v>561690</v>
      </c>
      <c r="Z63" s="171">
        <f t="shared" si="48"/>
        <v>600162</v>
      </c>
      <c r="AA63" s="172">
        <f t="shared" si="48"/>
        <v>600162</v>
      </c>
      <c r="AB63" s="171">
        <f t="shared" si="48"/>
        <v>508254</v>
      </c>
      <c r="AC63" s="171">
        <f t="shared" si="48"/>
        <v>485602</v>
      </c>
      <c r="AD63" s="171">
        <f t="shared" si="48"/>
        <v>453516</v>
      </c>
      <c r="AE63" s="171">
        <f t="shared" ref="AE63:AG63" si="49">AE61+AE62</f>
        <v>464448</v>
      </c>
      <c r="AF63" s="172">
        <f t="shared" si="49"/>
        <v>464448</v>
      </c>
      <c r="AG63" s="171">
        <f t="shared" si="49"/>
        <v>470773</v>
      </c>
      <c r="AH63" s="171">
        <f t="shared" ref="AH63:AI63" si="50">AH61+AH62</f>
        <v>492169</v>
      </c>
      <c r="AI63" s="171">
        <f t="shared" si="50"/>
        <v>498946</v>
      </c>
      <c r="AJ63" s="171">
        <f t="shared" ref="AJ63:AK63" si="51">AJ61+AJ62</f>
        <v>339471</v>
      </c>
      <c r="AK63" s="172">
        <f t="shared" si="51"/>
        <v>339471</v>
      </c>
      <c r="AL63" s="171">
        <f t="shared" ref="AL63" si="52">AL61+AL62</f>
        <v>313014</v>
      </c>
    </row>
    <row r="64" spans="2:38" ht="15" customHeight="1">
      <c r="C64" s="84"/>
      <c r="G64" s="109"/>
      <c r="L64" s="109"/>
      <c r="Q64" s="109"/>
      <c r="V64" s="109"/>
      <c r="AA64" s="109"/>
      <c r="AF64" s="109"/>
      <c r="AK64" s="109"/>
    </row>
    <row r="65" spans="3:5" ht="15" customHeight="1">
      <c r="C65" s="87"/>
      <c r="D65" s="87"/>
      <c r="E65" s="87"/>
    </row>
  </sheetData>
  <hyperlinks>
    <hyperlink ref="C4" location="Cover!A1" display="Back to Main" xr:uid="{05EAF71E-CB52-4C0E-87B6-3E17A287EE1E}"/>
  </hyperlinks>
  <pageMargins left="0.25" right="0.25" top="0.5" bottom="0.5" header="0.3" footer="0.55000000000000004"/>
  <pageSetup scale="33" orientation="landscape" r:id="rId1"/>
  <headerFooter>
    <oddFooter>&amp;L&amp;8&amp;K01+046LiveRamp Holdings, Inc.&amp;C&amp;8&amp;K01+047Page &amp;P of &amp;N</oddFooter>
  </headerFooter>
  <ignoredErrors>
    <ignoredError sqref="L52:L5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F63"/>
  <sheetViews>
    <sheetView showGridLines="0" view="pageBreakPreview" zoomScale="80" zoomScaleNormal="80" zoomScaleSheetLayoutView="80" workbookViewId="0">
      <pane xSplit="2" ySplit="7" topLeftCell="O11" activePane="bottomRight" state="frozen"/>
      <selection pane="topRight"/>
      <selection pane="bottomLeft"/>
      <selection pane="bottomRight" activeCell="AF49" sqref="AF49"/>
    </sheetView>
  </sheetViews>
  <sheetFormatPr defaultColWidth="8.7109375" defaultRowHeight="15" customHeight="1" outlineLevelRow="1" outlineLevelCol="1"/>
  <cols>
    <col min="1" max="1" width="5.42578125" style="1" customWidth="1"/>
    <col min="2" max="2" width="48.42578125" style="1" customWidth="1"/>
    <col min="3" max="7" width="12.42578125" style="1" hidden="1" customWidth="1" outlineLevel="1"/>
    <col min="8" max="8" width="12.42578125" style="1" hidden="1" customWidth="1" outlineLevel="1" collapsed="1"/>
    <col min="9" max="9" width="12.42578125" style="1" hidden="1" customWidth="1" outlineLevel="1"/>
    <col min="10" max="10" width="12.42578125" style="1" hidden="1" customWidth="1" outlineLevel="1" collapsed="1"/>
    <col min="11" max="11" width="12.42578125" style="1" hidden="1" customWidth="1" outlineLevel="1"/>
    <col min="12" max="12" width="12.42578125" style="1" hidden="1" customWidth="1" outlineLevel="1" collapsed="1"/>
    <col min="13" max="14" width="12.42578125" style="1" hidden="1" customWidth="1" outlineLevel="1"/>
    <col min="15" max="15" width="12.42578125" style="1" customWidth="1" collapsed="1"/>
    <col min="16" max="18" width="12.42578125" style="1" hidden="1" customWidth="1" outlineLevel="1"/>
    <col min="19" max="19" width="12.42578125" style="1" customWidth="1" collapsed="1"/>
    <col min="20" max="22" width="12.42578125" style="1" hidden="1" customWidth="1" outlineLevel="1"/>
    <col min="23" max="23" width="12.42578125" style="1" customWidth="1" collapsed="1"/>
    <col min="24" max="32" width="12.42578125" style="1" customWidth="1"/>
    <col min="33" max="35" width="13.42578125" style="1" customWidth="1"/>
    <col min="36" max="16384" width="8.7109375" style="1"/>
  </cols>
  <sheetData>
    <row r="4" spans="2:32" ht="15" customHeight="1">
      <c r="C4" s="85" t="s">
        <v>45</v>
      </c>
    </row>
    <row r="5" spans="2:32" ht="15" customHeight="1">
      <c r="B5" s="164" t="s">
        <v>52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2:32" ht="15" customHeight="1">
      <c r="B6" s="166" t="s">
        <v>53</v>
      </c>
    </row>
    <row r="7" spans="2:32" ht="15" customHeight="1">
      <c r="B7" s="191"/>
      <c r="C7" s="41" t="s">
        <v>115</v>
      </c>
      <c r="D7" s="40" t="s">
        <v>74</v>
      </c>
      <c r="E7" s="40" t="s">
        <v>75</v>
      </c>
      <c r="F7" s="40" t="s">
        <v>76</v>
      </c>
      <c r="G7" s="41" t="s">
        <v>77</v>
      </c>
      <c r="H7" s="40" t="s">
        <v>78</v>
      </c>
      <c r="I7" s="40" t="s">
        <v>79</v>
      </c>
      <c r="J7" s="40" t="s">
        <v>80</v>
      </c>
      <c r="K7" s="41" t="s">
        <v>81</v>
      </c>
      <c r="L7" s="40" t="s">
        <v>147</v>
      </c>
      <c r="M7" s="40" t="s">
        <v>146</v>
      </c>
      <c r="N7" s="40" t="s">
        <v>185</v>
      </c>
      <c r="O7" s="41" t="s">
        <v>186</v>
      </c>
      <c r="P7" s="40" t="s">
        <v>189</v>
      </c>
      <c r="Q7" s="40" t="s">
        <v>190</v>
      </c>
      <c r="R7" s="40" t="s">
        <v>195</v>
      </c>
      <c r="S7" s="41" t="s">
        <v>200</v>
      </c>
      <c r="T7" s="40" t="s">
        <v>201</v>
      </c>
      <c r="U7" s="40" t="s">
        <v>209</v>
      </c>
      <c r="V7" s="40" t="s">
        <v>213</v>
      </c>
      <c r="W7" s="41" t="s">
        <v>215</v>
      </c>
      <c r="X7" s="40" t="s">
        <v>216</v>
      </c>
      <c r="Y7" s="40" t="s">
        <v>217</v>
      </c>
      <c r="Z7" s="40" t="s">
        <v>219</v>
      </c>
      <c r="AA7" s="41" t="s">
        <v>223</v>
      </c>
      <c r="AB7" s="40" t="s">
        <v>227</v>
      </c>
      <c r="AC7" s="40" t="s">
        <v>229</v>
      </c>
      <c r="AD7" s="40" t="s">
        <v>231</v>
      </c>
      <c r="AE7" s="41" t="s">
        <v>232</v>
      </c>
      <c r="AF7" s="40" t="s">
        <v>235</v>
      </c>
    </row>
    <row r="8" spans="2:32" ht="15" customHeight="1">
      <c r="B8" s="192" t="s">
        <v>173</v>
      </c>
      <c r="C8" s="169"/>
      <c r="D8" s="40"/>
      <c r="E8" s="40"/>
      <c r="F8" s="40"/>
      <c r="G8" s="169"/>
      <c r="H8" s="40"/>
      <c r="I8" s="40"/>
      <c r="J8" s="40"/>
      <c r="K8" s="169"/>
      <c r="L8" s="40"/>
      <c r="M8" s="40"/>
      <c r="N8" s="40"/>
      <c r="O8" s="169"/>
      <c r="P8" s="40"/>
      <c r="Q8" s="40"/>
      <c r="R8" s="40"/>
      <c r="S8" s="169"/>
      <c r="T8" s="40"/>
      <c r="U8" s="40"/>
      <c r="V8" s="40"/>
      <c r="W8" s="169"/>
      <c r="X8" s="40"/>
      <c r="Y8" s="40"/>
      <c r="Z8" s="40"/>
      <c r="AA8" s="169"/>
      <c r="AB8" s="40"/>
      <c r="AC8" s="40"/>
      <c r="AD8" s="40"/>
      <c r="AE8" s="169"/>
      <c r="AF8" s="40"/>
    </row>
    <row r="9" spans="2:32" ht="15" customHeight="1">
      <c r="B9" s="163" t="s">
        <v>174</v>
      </c>
      <c r="C9" s="42"/>
      <c r="G9" s="42"/>
      <c r="K9" s="42"/>
      <c r="O9" s="42"/>
      <c r="S9" s="42"/>
      <c r="W9" s="42"/>
      <c r="AA9" s="42"/>
      <c r="AE9" s="42"/>
    </row>
    <row r="10" spans="2:32" s="46" customFormat="1" ht="15" customHeight="1">
      <c r="B10" s="163" t="s">
        <v>155</v>
      </c>
      <c r="C10" s="88">
        <v>168680</v>
      </c>
      <c r="D10" s="87">
        <v>162173</v>
      </c>
      <c r="E10" s="87">
        <v>168351</v>
      </c>
      <c r="F10" s="87">
        <v>176367</v>
      </c>
      <c r="G10" s="88">
        <v>140018</v>
      </c>
      <c r="H10" s="87">
        <v>93555</v>
      </c>
      <c r="I10" s="193">
        <v>87047</v>
      </c>
      <c r="J10" s="193">
        <v>1546774</v>
      </c>
      <c r="K10" s="88">
        <v>1061473</v>
      </c>
      <c r="L10" s="87">
        <v>1005477</v>
      </c>
      <c r="M10" s="193">
        <v>777443</v>
      </c>
      <c r="N10" s="193">
        <v>767200</v>
      </c>
      <c r="O10" s="88">
        <v>717811</v>
      </c>
      <c r="P10" s="87">
        <v>649895</v>
      </c>
      <c r="Q10" s="87">
        <v>650691</v>
      </c>
      <c r="R10" s="87">
        <v>663401</v>
      </c>
      <c r="S10" s="88">
        <v>572787</v>
      </c>
      <c r="T10" s="87">
        <v>541024</v>
      </c>
      <c r="U10" s="87">
        <v>535590</v>
      </c>
      <c r="V10" s="87">
        <v>552959</v>
      </c>
      <c r="W10" s="88">
        <v>600162</v>
      </c>
      <c r="X10" s="87">
        <v>508254</v>
      </c>
      <c r="Y10" s="87">
        <v>485602</v>
      </c>
      <c r="Z10" s="87">
        <v>453516</v>
      </c>
      <c r="AA10" s="88">
        <v>464448</v>
      </c>
      <c r="AB10" s="87">
        <v>470773</v>
      </c>
      <c r="AC10" s="87">
        <v>492169</v>
      </c>
      <c r="AD10" s="87">
        <v>498946</v>
      </c>
      <c r="AE10" s="88">
        <v>336867</v>
      </c>
      <c r="AF10" s="87">
        <v>310396</v>
      </c>
    </row>
    <row r="11" spans="2:32" s="46" customFormat="1" ht="15" customHeight="1">
      <c r="B11" s="163" t="s">
        <v>225</v>
      </c>
      <c r="C11" s="88"/>
      <c r="D11" s="87"/>
      <c r="E11" s="87"/>
      <c r="F11" s="87"/>
      <c r="G11" s="88"/>
      <c r="H11" s="162">
        <v>0</v>
      </c>
      <c r="I11" s="162">
        <v>0</v>
      </c>
      <c r="J11" s="162">
        <v>0</v>
      </c>
      <c r="K11" s="144">
        <v>0</v>
      </c>
      <c r="L11" s="162">
        <v>0</v>
      </c>
      <c r="M11" s="162">
        <v>0</v>
      </c>
      <c r="N11" s="162">
        <v>0</v>
      </c>
      <c r="O11" s="144">
        <v>0</v>
      </c>
      <c r="P11" s="162">
        <v>0</v>
      </c>
      <c r="Q11" s="162">
        <v>0</v>
      </c>
      <c r="R11" s="162">
        <v>3000</v>
      </c>
      <c r="S11" s="144">
        <v>7500</v>
      </c>
      <c r="T11" s="162">
        <v>7500</v>
      </c>
      <c r="U11" s="162">
        <v>7500</v>
      </c>
      <c r="V11" s="162">
        <v>7500</v>
      </c>
      <c r="W11" s="144">
        <v>7500</v>
      </c>
      <c r="X11" s="162">
        <v>7500</v>
      </c>
      <c r="Y11" s="162">
        <v>7500</v>
      </c>
      <c r="Z11" s="162">
        <v>7500</v>
      </c>
      <c r="AA11" s="144">
        <v>32807</v>
      </c>
      <c r="AB11" s="162">
        <v>33099</v>
      </c>
      <c r="AC11" s="162">
        <v>31920</v>
      </c>
      <c r="AD11" s="162">
        <v>32264</v>
      </c>
      <c r="AE11" s="144">
        <v>32045</v>
      </c>
      <c r="AF11" s="162">
        <v>32333</v>
      </c>
    </row>
    <row r="12" spans="2:32" s="46" customFormat="1" ht="15" customHeight="1">
      <c r="B12" s="163" t="s">
        <v>183</v>
      </c>
      <c r="C12" s="144">
        <v>0</v>
      </c>
      <c r="D12" s="162">
        <v>0</v>
      </c>
      <c r="E12" s="162">
        <v>0</v>
      </c>
      <c r="F12" s="162">
        <v>0</v>
      </c>
      <c r="G12" s="144">
        <v>0</v>
      </c>
      <c r="H12" s="162">
        <v>0</v>
      </c>
      <c r="I12" s="162">
        <v>0</v>
      </c>
      <c r="J12" s="162">
        <v>0</v>
      </c>
      <c r="K12" s="144">
        <v>0</v>
      </c>
      <c r="L12" s="162">
        <v>0</v>
      </c>
      <c r="M12" s="162">
        <v>14815</v>
      </c>
      <c r="N12" s="162">
        <v>14815</v>
      </c>
      <c r="O12" s="144">
        <v>14815</v>
      </c>
      <c r="P12" s="162">
        <v>14815</v>
      </c>
      <c r="Q12" s="162">
        <v>14815</v>
      </c>
      <c r="R12" s="162">
        <v>0</v>
      </c>
      <c r="S12" s="144">
        <v>8900</v>
      </c>
      <c r="T12" s="162">
        <v>8731</v>
      </c>
      <c r="U12" s="162">
        <v>8731</v>
      </c>
      <c r="V12" s="162">
        <v>8731</v>
      </c>
      <c r="W12" s="144">
        <v>0</v>
      </c>
      <c r="X12" s="162">
        <v>0</v>
      </c>
      <c r="Y12" s="162">
        <v>0</v>
      </c>
      <c r="Z12" s="162">
        <v>0</v>
      </c>
      <c r="AA12" s="144">
        <v>0</v>
      </c>
      <c r="AB12" s="162">
        <v>0</v>
      </c>
      <c r="AC12" s="162">
        <v>0</v>
      </c>
      <c r="AD12" s="162">
        <v>0</v>
      </c>
      <c r="AE12" s="144">
        <v>2604</v>
      </c>
      <c r="AF12" s="162">
        <v>2618</v>
      </c>
    </row>
    <row r="13" spans="2:32" ht="15" customHeight="1">
      <c r="B13" s="163" t="s">
        <v>93</v>
      </c>
      <c r="C13" s="144">
        <v>38625</v>
      </c>
      <c r="D13" s="162">
        <v>35334</v>
      </c>
      <c r="E13" s="162">
        <v>43534</v>
      </c>
      <c r="F13" s="162">
        <v>48673</v>
      </c>
      <c r="G13" s="144">
        <v>52047</v>
      </c>
      <c r="H13" s="162">
        <v>52895</v>
      </c>
      <c r="I13" s="162">
        <v>41110</v>
      </c>
      <c r="J13" s="162">
        <v>71906</v>
      </c>
      <c r="K13" s="144">
        <v>78563</v>
      </c>
      <c r="L13" s="162">
        <v>81061</v>
      </c>
      <c r="M13" s="162">
        <v>88150</v>
      </c>
      <c r="N13" s="162">
        <v>87709</v>
      </c>
      <c r="O13" s="144">
        <v>92761</v>
      </c>
      <c r="P13" s="162">
        <v>96472</v>
      </c>
      <c r="Q13" s="162">
        <v>99362</v>
      </c>
      <c r="R13" s="162">
        <v>115858</v>
      </c>
      <c r="S13" s="144">
        <v>114284</v>
      </c>
      <c r="T13" s="162">
        <v>120434</v>
      </c>
      <c r="U13" s="162">
        <v>130948</v>
      </c>
      <c r="V13" s="162">
        <v>156827</v>
      </c>
      <c r="W13" s="144">
        <v>148343</v>
      </c>
      <c r="X13" s="162">
        <v>154575</v>
      </c>
      <c r="Y13" s="162">
        <v>157711</v>
      </c>
      <c r="Z13" s="162">
        <v>173409</v>
      </c>
      <c r="AA13" s="144">
        <v>157379</v>
      </c>
      <c r="AB13" s="162">
        <v>173083</v>
      </c>
      <c r="AC13" s="162">
        <v>174703</v>
      </c>
      <c r="AD13" s="162">
        <v>199383</v>
      </c>
      <c r="AE13" s="144">
        <v>190313</v>
      </c>
      <c r="AF13" s="162">
        <v>206305</v>
      </c>
    </row>
    <row r="14" spans="2:32" ht="15" customHeight="1">
      <c r="B14" s="163" t="s">
        <v>236</v>
      </c>
      <c r="C14" s="144">
        <v>7525</v>
      </c>
      <c r="D14" s="162">
        <v>16094</v>
      </c>
      <c r="E14" s="162">
        <v>9914</v>
      </c>
      <c r="F14" s="162">
        <v>6501</v>
      </c>
      <c r="G14" s="144">
        <v>9977</v>
      </c>
      <c r="H14" s="162">
        <v>11944</v>
      </c>
      <c r="I14" s="162">
        <v>21185</v>
      </c>
      <c r="J14" s="162">
        <v>0</v>
      </c>
      <c r="K14" s="144">
        <v>7890</v>
      </c>
      <c r="L14" s="162">
        <v>8753</v>
      </c>
      <c r="M14" s="162">
        <v>15676</v>
      </c>
      <c r="N14" s="162">
        <v>17129</v>
      </c>
      <c r="O14" s="144">
        <v>38340</v>
      </c>
      <c r="P14" s="162">
        <v>39776</v>
      </c>
      <c r="Q14" s="162">
        <v>42578</v>
      </c>
      <c r="R14" s="162">
        <v>47709</v>
      </c>
      <c r="S14" s="144">
        <v>65692</v>
      </c>
      <c r="T14" s="162">
        <v>64221</v>
      </c>
      <c r="U14" s="162">
        <v>64079</v>
      </c>
      <c r="V14" s="162">
        <v>62679</v>
      </c>
      <c r="W14" s="144">
        <v>30354</v>
      </c>
      <c r="X14" s="162">
        <v>28970</v>
      </c>
      <c r="Y14" s="162">
        <v>29971</v>
      </c>
      <c r="Z14" s="162">
        <v>27097</v>
      </c>
      <c r="AA14" s="144">
        <v>28897</v>
      </c>
      <c r="AB14" s="162">
        <v>0</v>
      </c>
      <c r="AC14" s="162">
        <v>0</v>
      </c>
      <c r="AD14" s="162">
        <v>1143</v>
      </c>
      <c r="AE14" s="144">
        <v>8521</v>
      </c>
      <c r="AF14" s="162">
        <v>1929</v>
      </c>
    </row>
    <row r="15" spans="2:32" ht="15" customHeight="1">
      <c r="B15" s="163" t="s">
        <v>94</v>
      </c>
      <c r="C15" s="144">
        <v>29137</v>
      </c>
      <c r="D15" s="162">
        <v>28552</v>
      </c>
      <c r="E15" s="162">
        <v>24337</v>
      </c>
      <c r="F15" s="162">
        <v>19176</v>
      </c>
      <c r="G15" s="144">
        <v>20173</v>
      </c>
      <c r="H15" s="162">
        <v>20478</v>
      </c>
      <c r="I15" s="185">
        <v>23196</v>
      </c>
      <c r="J15" s="130">
        <v>27366</v>
      </c>
      <c r="K15" s="147">
        <v>44150</v>
      </c>
      <c r="L15" s="130">
        <v>42917</v>
      </c>
      <c r="M15" s="130">
        <v>51055</v>
      </c>
      <c r="N15" s="130">
        <v>46219</v>
      </c>
      <c r="O15" s="147">
        <v>32666</v>
      </c>
      <c r="P15" s="130">
        <v>24314</v>
      </c>
      <c r="Q15" s="130">
        <v>24560</v>
      </c>
      <c r="R15" s="130">
        <v>28685</v>
      </c>
      <c r="S15" s="147">
        <v>56552</v>
      </c>
      <c r="T15" s="130">
        <v>29549</v>
      </c>
      <c r="U15" s="130">
        <v>27746</v>
      </c>
      <c r="V15" s="130">
        <v>33084</v>
      </c>
      <c r="W15" s="147">
        <v>29475</v>
      </c>
      <c r="X15" s="130">
        <v>25555</v>
      </c>
      <c r="Y15" s="130">
        <v>24012</v>
      </c>
      <c r="Z15" s="130">
        <v>34672</v>
      </c>
      <c r="AA15" s="147">
        <v>31028</v>
      </c>
      <c r="AB15" s="130">
        <v>29091</v>
      </c>
      <c r="AC15" s="130">
        <v>29054</v>
      </c>
      <c r="AD15" s="130">
        <v>37926</v>
      </c>
      <c r="AE15" s="147">
        <v>31682</v>
      </c>
      <c r="AF15" s="130">
        <v>31456</v>
      </c>
    </row>
    <row r="16" spans="2:32" ht="15" hidden="1" customHeight="1" outlineLevel="1">
      <c r="B16" s="175" t="s">
        <v>95</v>
      </c>
      <c r="C16" s="147">
        <v>672625</v>
      </c>
      <c r="D16" s="130">
        <v>655821</v>
      </c>
      <c r="E16" s="130">
        <v>664007</v>
      </c>
      <c r="F16" s="130">
        <v>680059</v>
      </c>
      <c r="G16" s="147">
        <v>688776</v>
      </c>
      <c r="H16" s="130">
        <v>686129</v>
      </c>
      <c r="I16" s="130">
        <v>703004</v>
      </c>
      <c r="J16" s="130">
        <v>0</v>
      </c>
      <c r="K16" s="147">
        <v>0</v>
      </c>
      <c r="L16" s="130">
        <v>0</v>
      </c>
      <c r="M16" s="130">
        <v>0</v>
      </c>
      <c r="N16" s="130">
        <v>0</v>
      </c>
      <c r="O16" s="147">
        <v>0</v>
      </c>
      <c r="P16" s="130">
        <v>0</v>
      </c>
      <c r="Q16" s="130">
        <v>0</v>
      </c>
      <c r="R16" s="130">
        <v>0</v>
      </c>
      <c r="S16" s="147">
        <v>0</v>
      </c>
      <c r="T16" s="130">
        <v>0</v>
      </c>
      <c r="U16" s="130">
        <v>0</v>
      </c>
      <c r="V16" s="130">
        <v>0</v>
      </c>
      <c r="W16" s="147">
        <v>0</v>
      </c>
      <c r="X16" s="130">
        <v>0</v>
      </c>
      <c r="Y16" s="130">
        <v>0</v>
      </c>
      <c r="Z16" s="130">
        <v>0</v>
      </c>
      <c r="AA16" s="147">
        <v>0</v>
      </c>
      <c r="AB16" s="130">
        <v>0</v>
      </c>
      <c r="AC16" s="130">
        <v>0</v>
      </c>
      <c r="AD16" s="130">
        <v>0</v>
      </c>
      <c r="AE16" s="147">
        <v>0</v>
      </c>
      <c r="AF16" s="130">
        <v>0</v>
      </c>
    </row>
    <row r="17" spans="2:32" s="43" customFormat="1" ht="15" customHeight="1" collapsed="1">
      <c r="B17" s="170" t="s">
        <v>92</v>
      </c>
      <c r="C17" s="194">
        <v>916592</v>
      </c>
      <c r="D17" s="195">
        <v>897974</v>
      </c>
      <c r="E17" s="195">
        <v>910143</v>
      </c>
      <c r="F17" s="195">
        <v>930776</v>
      </c>
      <c r="G17" s="194">
        <v>910991</v>
      </c>
      <c r="H17" s="195">
        <v>865001</v>
      </c>
      <c r="I17" s="195">
        <v>875542</v>
      </c>
      <c r="J17" s="195">
        <v>1646046</v>
      </c>
      <c r="K17" s="194">
        <f t="shared" ref="K17:P17" si="0">SUM(K10:K16)</f>
        <v>1192076</v>
      </c>
      <c r="L17" s="195">
        <f t="shared" si="0"/>
        <v>1138208</v>
      </c>
      <c r="M17" s="195">
        <f t="shared" si="0"/>
        <v>947139</v>
      </c>
      <c r="N17" s="195">
        <f t="shared" si="0"/>
        <v>933072</v>
      </c>
      <c r="O17" s="194">
        <f t="shared" si="0"/>
        <v>896393</v>
      </c>
      <c r="P17" s="195">
        <f t="shared" si="0"/>
        <v>825272</v>
      </c>
      <c r="Q17" s="195">
        <f t="shared" ref="Q17:Z17" si="1">SUM(Q10:Q16)</f>
        <v>832006</v>
      </c>
      <c r="R17" s="195">
        <f t="shared" si="1"/>
        <v>858653</v>
      </c>
      <c r="S17" s="194">
        <f t="shared" si="1"/>
        <v>825715</v>
      </c>
      <c r="T17" s="195">
        <f t="shared" si="1"/>
        <v>771459</v>
      </c>
      <c r="U17" s="195">
        <f t="shared" si="1"/>
        <v>774594</v>
      </c>
      <c r="V17" s="195">
        <f t="shared" si="1"/>
        <v>821780</v>
      </c>
      <c r="W17" s="194">
        <f t="shared" si="1"/>
        <v>815834</v>
      </c>
      <c r="X17" s="195">
        <f t="shared" si="1"/>
        <v>724854</v>
      </c>
      <c r="Y17" s="195">
        <f t="shared" si="1"/>
        <v>704796</v>
      </c>
      <c r="Z17" s="195">
        <f t="shared" si="1"/>
        <v>696194</v>
      </c>
      <c r="AA17" s="194">
        <f t="shared" ref="AA17:AB17" si="2">SUM(AA10:AA16)</f>
        <v>714559</v>
      </c>
      <c r="AB17" s="195">
        <f t="shared" si="2"/>
        <v>706046</v>
      </c>
      <c r="AC17" s="195">
        <f t="shared" ref="AC17:AE17" si="3">SUM(AC10:AC16)</f>
        <v>727846</v>
      </c>
      <c r="AD17" s="195">
        <f t="shared" si="3"/>
        <v>769662</v>
      </c>
      <c r="AE17" s="194">
        <f t="shared" si="3"/>
        <v>602032</v>
      </c>
      <c r="AF17" s="195">
        <f t="shared" ref="AF17" si="4">SUM(AF10:AF16)</f>
        <v>585037</v>
      </c>
    </row>
    <row r="18" spans="2:32" ht="15" customHeight="1">
      <c r="B18" s="163"/>
      <c r="C18" s="144"/>
      <c r="D18" s="162"/>
      <c r="E18" s="162"/>
      <c r="F18" s="162"/>
      <c r="G18" s="144"/>
      <c r="H18" s="162"/>
      <c r="I18" s="162"/>
      <c r="J18" s="162"/>
      <c r="K18" s="144"/>
      <c r="L18" s="162"/>
      <c r="M18" s="162"/>
      <c r="N18" s="162"/>
      <c r="O18" s="144"/>
      <c r="P18" s="162"/>
      <c r="Q18" s="162"/>
      <c r="R18" s="162"/>
      <c r="S18" s="144"/>
      <c r="T18" s="162"/>
      <c r="U18" s="162"/>
      <c r="V18" s="162"/>
      <c r="W18" s="144"/>
      <c r="X18" s="162"/>
      <c r="Y18" s="162"/>
      <c r="Z18" s="162"/>
      <c r="AA18" s="144"/>
      <c r="AB18" s="162"/>
      <c r="AC18" s="162"/>
      <c r="AD18" s="162"/>
      <c r="AE18" s="144"/>
      <c r="AF18" s="162"/>
    </row>
    <row r="19" spans="2:32" ht="15" customHeight="1">
      <c r="B19" s="163" t="s">
        <v>168</v>
      </c>
      <c r="C19" s="144">
        <v>57668</v>
      </c>
      <c r="D19" s="162">
        <v>62359</v>
      </c>
      <c r="E19" s="162">
        <v>57562</v>
      </c>
      <c r="F19" s="162">
        <v>56531</v>
      </c>
      <c r="G19" s="144">
        <v>62353</v>
      </c>
      <c r="H19" s="162">
        <v>62389</v>
      </c>
      <c r="I19" s="162">
        <v>58451</v>
      </c>
      <c r="J19" s="162">
        <v>58782</v>
      </c>
      <c r="K19" s="144">
        <v>64852</v>
      </c>
      <c r="L19" s="162">
        <v>68654</v>
      </c>
      <c r="M19" s="162">
        <v>64440</v>
      </c>
      <c r="N19" s="162">
        <v>43519</v>
      </c>
      <c r="O19" s="144">
        <v>44786</v>
      </c>
      <c r="P19" s="162">
        <v>45077</v>
      </c>
      <c r="Q19" s="162">
        <v>43604</v>
      </c>
      <c r="R19" s="162">
        <v>44076</v>
      </c>
      <c r="S19" s="144">
        <v>44284</v>
      </c>
      <c r="T19" s="162">
        <v>44659</v>
      </c>
      <c r="U19" s="162">
        <v>45214</v>
      </c>
      <c r="V19" s="162">
        <v>46666</v>
      </c>
      <c r="W19" s="144">
        <v>45001</v>
      </c>
      <c r="X19" s="162">
        <v>47270</v>
      </c>
      <c r="Y19" s="162">
        <v>45614</v>
      </c>
      <c r="Z19" s="162">
        <v>42954</v>
      </c>
      <c r="AA19" s="144">
        <v>39393</v>
      </c>
      <c r="AB19" s="162">
        <v>37927</v>
      </c>
      <c r="AC19" s="162">
        <v>38221</v>
      </c>
      <c r="AD19" s="162">
        <v>35125</v>
      </c>
      <c r="AE19" s="144">
        <v>25394</v>
      </c>
      <c r="AF19" s="162">
        <v>25413</v>
      </c>
    </row>
    <row r="20" spans="2:32" ht="15" customHeight="1">
      <c r="B20" s="175" t="s">
        <v>169</v>
      </c>
      <c r="C20" s="147">
        <v>22187</v>
      </c>
      <c r="D20" s="130">
        <v>25223</v>
      </c>
      <c r="E20" s="130">
        <v>23456</v>
      </c>
      <c r="F20" s="130">
        <v>25337</v>
      </c>
      <c r="G20" s="147">
        <v>30013</v>
      </c>
      <c r="H20" s="130">
        <v>32270</v>
      </c>
      <c r="I20" s="130">
        <v>29966</v>
      </c>
      <c r="J20" s="130">
        <v>34195</v>
      </c>
      <c r="K20" s="147">
        <v>38809</v>
      </c>
      <c r="L20" s="130">
        <v>44047</v>
      </c>
      <c r="M20" s="130">
        <v>43278</v>
      </c>
      <c r="N20" s="130">
        <v>23137</v>
      </c>
      <c r="O20" s="147">
        <v>25465</v>
      </c>
      <c r="P20" s="130">
        <v>27969</v>
      </c>
      <c r="Q20" s="130">
        <v>28382</v>
      </c>
      <c r="R20" s="130">
        <v>30555</v>
      </c>
      <c r="S20" s="147">
        <v>32327</v>
      </c>
      <c r="T20" s="130">
        <v>34036</v>
      </c>
      <c r="U20" s="130">
        <v>34916</v>
      </c>
      <c r="V20" s="130">
        <v>36080</v>
      </c>
      <c r="W20" s="147">
        <v>33470</v>
      </c>
      <c r="X20" s="130">
        <v>34226</v>
      </c>
      <c r="Y20" s="130">
        <v>34573</v>
      </c>
      <c r="Z20" s="130">
        <v>34145</v>
      </c>
      <c r="AA20" s="147">
        <v>32308</v>
      </c>
      <c r="AB20" s="130">
        <v>31872</v>
      </c>
      <c r="AC20" s="130">
        <v>32647</v>
      </c>
      <c r="AD20" s="130">
        <v>26923</v>
      </c>
      <c r="AE20" s="147">
        <v>17213</v>
      </c>
      <c r="AF20" s="130">
        <v>17717</v>
      </c>
    </row>
    <row r="21" spans="2:32" s="43" customFormat="1" ht="15" customHeight="1">
      <c r="B21" s="170" t="s">
        <v>170</v>
      </c>
      <c r="C21" s="194">
        <v>35481</v>
      </c>
      <c r="D21" s="195">
        <v>37136</v>
      </c>
      <c r="E21" s="195">
        <v>34106</v>
      </c>
      <c r="F21" s="195">
        <v>31194</v>
      </c>
      <c r="G21" s="194">
        <v>32340</v>
      </c>
      <c r="H21" s="195">
        <v>30119</v>
      </c>
      <c r="I21" s="195">
        <v>28485</v>
      </c>
      <c r="J21" s="195">
        <f t="shared" ref="J21:O21" si="5">J19-J20</f>
        <v>24587</v>
      </c>
      <c r="K21" s="194">
        <f t="shared" si="5"/>
        <v>26043</v>
      </c>
      <c r="L21" s="195">
        <f t="shared" si="5"/>
        <v>24607</v>
      </c>
      <c r="M21" s="195">
        <f t="shared" si="5"/>
        <v>21162</v>
      </c>
      <c r="N21" s="195">
        <f t="shared" si="5"/>
        <v>20382</v>
      </c>
      <c r="O21" s="194">
        <f t="shared" si="5"/>
        <v>19321</v>
      </c>
      <c r="P21" s="195">
        <f t="shared" ref="P21:Z21" si="6">P19-P20</f>
        <v>17108</v>
      </c>
      <c r="Q21" s="195">
        <f t="shared" si="6"/>
        <v>15222</v>
      </c>
      <c r="R21" s="195">
        <f t="shared" si="6"/>
        <v>13521</v>
      </c>
      <c r="S21" s="194">
        <f t="shared" si="6"/>
        <v>11957</v>
      </c>
      <c r="T21" s="195">
        <f t="shared" si="6"/>
        <v>10623</v>
      </c>
      <c r="U21" s="195">
        <f t="shared" si="6"/>
        <v>10298</v>
      </c>
      <c r="V21" s="195">
        <f t="shared" si="6"/>
        <v>10586</v>
      </c>
      <c r="W21" s="194">
        <f t="shared" si="6"/>
        <v>11531</v>
      </c>
      <c r="X21" s="195">
        <f t="shared" si="6"/>
        <v>13044</v>
      </c>
      <c r="Y21" s="195">
        <f t="shared" si="6"/>
        <v>11041</v>
      </c>
      <c r="Z21" s="195">
        <f t="shared" si="6"/>
        <v>8809</v>
      </c>
      <c r="AA21" s="194">
        <f t="shared" ref="AA21:AB21" si="7">AA19-AA20</f>
        <v>7085</v>
      </c>
      <c r="AB21" s="195">
        <f t="shared" si="7"/>
        <v>6055</v>
      </c>
      <c r="AC21" s="195">
        <f t="shared" ref="AC21:AE21" si="8">AC19-AC20</f>
        <v>5574</v>
      </c>
      <c r="AD21" s="195">
        <f t="shared" si="8"/>
        <v>8202</v>
      </c>
      <c r="AE21" s="194">
        <f t="shared" si="8"/>
        <v>8181</v>
      </c>
      <c r="AF21" s="195">
        <f t="shared" ref="AF21" si="9">AF19-AF20</f>
        <v>7696</v>
      </c>
    </row>
    <row r="22" spans="2:32" ht="15" customHeight="1">
      <c r="B22" s="163"/>
      <c r="C22" s="144"/>
      <c r="D22" s="162"/>
      <c r="E22" s="162"/>
      <c r="F22" s="162"/>
      <c r="G22" s="144"/>
      <c r="H22" s="162"/>
      <c r="I22" s="162"/>
      <c r="J22" s="162"/>
      <c r="K22" s="144"/>
      <c r="L22" s="162"/>
      <c r="M22" s="162"/>
      <c r="N22" s="162"/>
      <c r="O22" s="144"/>
      <c r="P22" s="162"/>
      <c r="Q22" s="162"/>
      <c r="R22" s="162"/>
      <c r="S22" s="144"/>
      <c r="T22" s="162"/>
      <c r="U22" s="162"/>
      <c r="V22" s="162"/>
      <c r="W22" s="144"/>
      <c r="X22" s="162"/>
      <c r="Y22" s="162"/>
      <c r="Z22" s="162"/>
      <c r="AA22" s="144"/>
      <c r="AB22" s="162"/>
      <c r="AC22" s="162"/>
      <c r="AD22" s="162"/>
      <c r="AE22" s="144"/>
      <c r="AF22" s="162"/>
    </row>
    <row r="23" spans="2:32" ht="15" customHeight="1">
      <c r="B23" s="163" t="s">
        <v>188</v>
      </c>
      <c r="C23" s="144">
        <v>25422</v>
      </c>
      <c r="D23" s="162">
        <v>22140</v>
      </c>
      <c r="E23" s="162">
        <v>18897</v>
      </c>
      <c r="F23" s="162">
        <v>15470</v>
      </c>
      <c r="G23" s="144">
        <v>13970</v>
      </c>
      <c r="H23" s="162">
        <v>10736</v>
      </c>
      <c r="I23" s="162">
        <v>9513</v>
      </c>
      <c r="J23" s="162">
        <v>31574</v>
      </c>
      <c r="K23" s="144">
        <v>28592</v>
      </c>
      <c r="L23" s="162">
        <v>27168</v>
      </c>
      <c r="M23" s="162">
        <v>56741</v>
      </c>
      <c r="N23" s="162">
        <v>51406</v>
      </c>
      <c r="O23" s="144">
        <v>45200</v>
      </c>
      <c r="P23" s="162">
        <v>39915</v>
      </c>
      <c r="Q23" s="162">
        <v>36709</v>
      </c>
      <c r="R23" s="162">
        <v>32577</v>
      </c>
      <c r="S23" s="144">
        <v>39730</v>
      </c>
      <c r="T23" s="162">
        <v>38607</v>
      </c>
      <c r="U23" s="162">
        <v>33970</v>
      </c>
      <c r="V23" s="162">
        <v>31536</v>
      </c>
      <c r="W23" s="144">
        <v>26718</v>
      </c>
      <c r="X23" s="162">
        <v>22050</v>
      </c>
      <c r="Y23" s="162">
        <v>17394</v>
      </c>
      <c r="Z23" s="162">
        <v>13203</v>
      </c>
      <c r="AA23" s="144">
        <v>9868</v>
      </c>
      <c r="AB23" s="162">
        <v>6578</v>
      </c>
      <c r="AC23" s="162">
        <v>5361</v>
      </c>
      <c r="AD23" s="162">
        <v>4180</v>
      </c>
      <c r="AE23" s="144">
        <v>34583</v>
      </c>
      <c r="AF23" s="162">
        <v>30737</v>
      </c>
    </row>
    <row r="24" spans="2:32" ht="15" customHeight="1">
      <c r="B24" s="163" t="s">
        <v>96</v>
      </c>
      <c r="C24" s="144">
        <v>200393</v>
      </c>
      <c r="D24" s="162">
        <v>200402</v>
      </c>
      <c r="E24" s="162">
        <v>200413</v>
      </c>
      <c r="F24" s="162">
        <v>200407</v>
      </c>
      <c r="G24" s="144">
        <v>203639</v>
      </c>
      <c r="H24" s="162">
        <v>204954</v>
      </c>
      <c r="I24" s="162">
        <v>204869</v>
      </c>
      <c r="J24" s="162">
        <v>204671</v>
      </c>
      <c r="K24" s="144">
        <v>204656</v>
      </c>
      <c r="L24" s="162">
        <v>207778</v>
      </c>
      <c r="M24" s="162">
        <v>297477</v>
      </c>
      <c r="N24" s="162">
        <v>297780</v>
      </c>
      <c r="O24" s="144">
        <v>297796</v>
      </c>
      <c r="P24" s="162">
        <v>298389</v>
      </c>
      <c r="Q24" s="162">
        <v>300741</v>
      </c>
      <c r="R24" s="162">
        <v>301321</v>
      </c>
      <c r="S24" s="144">
        <v>357446</v>
      </c>
      <c r="T24" s="162">
        <v>364241</v>
      </c>
      <c r="U24" s="162">
        <v>363895</v>
      </c>
      <c r="V24" s="162">
        <v>363789</v>
      </c>
      <c r="W24" s="144">
        <v>363845</v>
      </c>
      <c r="X24" s="162">
        <v>363013</v>
      </c>
      <c r="Y24" s="162">
        <v>362517</v>
      </c>
      <c r="Z24" s="162">
        <v>363129</v>
      </c>
      <c r="AA24" s="144">
        <v>363116</v>
      </c>
      <c r="AB24" s="162">
        <v>363178</v>
      </c>
      <c r="AC24" s="162">
        <v>360016</v>
      </c>
      <c r="AD24" s="162">
        <v>360227</v>
      </c>
      <c r="AE24" s="144">
        <v>501756</v>
      </c>
      <c r="AF24" s="162">
        <v>501721</v>
      </c>
    </row>
    <row r="25" spans="2:32" ht="15" customHeight="1">
      <c r="B25" s="163" t="s">
        <v>97</v>
      </c>
      <c r="C25" s="144">
        <v>0</v>
      </c>
      <c r="D25" s="162">
        <v>0</v>
      </c>
      <c r="E25" s="162">
        <v>0</v>
      </c>
      <c r="F25" s="162">
        <v>0</v>
      </c>
      <c r="G25" s="144">
        <v>0</v>
      </c>
      <c r="H25" s="162">
        <v>7441</v>
      </c>
      <c r="I25" s="162">
        <v>8490</v>
      </c>
      <c r="J25" s="162">
        <v>9478</v>
      </c>
      <c r="K25" s="144">
        <v>10741</v>
      </c>
      <c r="L25" s="162">
        <v>10567</v>
      </c>
      <c r="M25" s="162">
        <v>11347</v>
      </c>
      <c r="N25" s="162">
        <v>13451</v>
      </c>
      <c r="O25" s="144">
        <v>16014</v>
      </c>
      <c r="P25" s="162">
        <v>17695</v>
      </c>
      <c r="Q25" s="162">
        <v>19459</v>
      </c>
      <c r="R25" s="162">
        <v>21096</v>
      </c>
      <c r="S25" s="144">
        <v>22619</v>
      </c>
      <c r="T25" s="162">
        <v>26002</v>
      </c>
      <c r="U25" s="162">
        <v>27988</v>
      </c>
      <c r="V25" s="162">
        <v>29483</v>
      </c>
      <c r="W25" s="144">
        <v>30594</v>
      </c>
      <c r="X25" s="162">
        <v>30963</v>
      </c>
      <c r="Y25" s="162">
        <v>31514</v>
      </c>
      <c r="Z25" s="162">
        <v>32717</v>
      </c>
      <c r="AA25" s="144">
        <v>37030</v>
      </c>
      <c r="AB25" s="162">
        <v>36944</v>
      </c>
      <c r="AC25" s="162">
        <v>39937</v>
      </c>
      <c r="AD25" s="162">
        <v>44172</v>
      </c>
      <c r="AE25" s="144">
        <v>48143</v>
      </c>
      <c r="AF25" s="162">
        <v>45402</v>
      </c>
    </row>
    <row r="26" spans="2:32" ht="15" customHeight="1">
      <c r="B26" s="175" t="s">
        <v>98</v>
      </c>
      <c r="C26" s="147">
        <f>47115+83</f>
        <v>47198</v>
      </c>
      <c r="D26" s="130">
        <f>44856+51</f>
        <v>44907</v>
      </c>
      <c r="E26" s="130">
        <f>42019+69</f>
        <v>42088</v>
      </c>
      <c r="F26" s="130">
        <f>40537+29</f>
        <v>40566</v>
      </c>
      <c r="G26" s="147">
        <f>37653+201</f>
        <v>37854</v>
      </c>
      <c r="H26" s="130">
        <f>38712+178</f>
        <v>38890</v>
      </c>
      <c r="I26" s="130">
        <v>36481</v>
      </c>
      <c r="J26" s="130">
        <v>11162</v>
      </c>
      <c r="K26" s="147">
        <v>10803</v>
      </c>
      <c r="L26" s="130">
        <v>30976</v>
      </c>
      <c r="M26" s="130">
        <v>29364</v>
      </c>
      <c r="N26" s="130">
        <v>27761</v>
      </c>
      <c r="O26" s="147">
        <v>27165</v>
      </c>
      <c r="P26" s="130">
        <v>35552</v>
      </c>
      <c r="Q26" s="130">
        <v>34500</v>
      </c>
      <c r="R26" s="130">
        <v>32332</v>
      </c>
      <c r="S26" s="147">
        <v>30854</v>
      </c>
      <c r="T26" s="130">
        <v>38973</v>
      </c>
      <c r="U26" s="130">
        <v>71627</v>
      </c>
      <c r="V26" s="130">
        <v>85361</v>
      </c>
      <c r="W26" s="147">
        <v>85214</v>
      </c>
      <c r="X26" s="130">
        <v>80337</v>
      </c>
      <c r="Y26" s="130">
        <v>61237</v>
      </c>
      <c r="Z26" s="130">
        <v>52431</v>
      </c>
      <c r="AA26" s="147">
        <v>41045</v>
      </c>
      <c r="AB26" s="130">
        <v>45130</v>
      </c>
      <c r="AC26" s="130">
        <v>41785</v>
      </c>
      <c r="AD26" s="130">
        <v>38298</v>
      </c>
      <c r="AE26" s="147">
        <v>36748</v>
      </c>
      <c r="AF26" s="130">
        <v>35663</v>
      </c>
    </row>
    <row r="27" spans="2:32" s="44" customFormat="1" ht="15" customHeight="1">
      <c r="B27" s="170" t="s">
        <v>171</v>
      </c>
      <c r="C27" s="100">
        <v>1234965</v>
      </c>
      <c r="D27" s="196">
        <v>1214066</v>
      </c>
      <c r="E27" s="196">
        <v>1216968</v>
      </c>
      <c r="F27" s="196">
        <v>1226626</v>
      </c>
      <c r="G27" s="100">
        <v>1209497</v>
      </c>
      <c r="H27" s="196">
        <v>1167151</v>
      </c>
      <c r="I27" s="196">
        <v>1189692</v>
      </c>
      <c r="J27" s="196">
        <f>J17+J21+J23+J24+J25+J26</f>
        <v>1927518</v>
      </c>
      <c r="K27" s="100">
        <f>K17+K21+SUM(K23:K26)</f>
        <v>1472911</v>
      </c>
      <c r="L27" s="196">
        <f>L17+L21+L23+L24+L25+L26</f>
        <v>1439304</v>
      </c>
      <c r="M27" s="196">
        <f>M17+M21+M23+M24+M25+M26</f>
        <v>1363230</v>
      </c>
      <c r="N27" s="196">
        <f>N17+N21+N23+N24+N25+N26</f>
        <v>1343852</v>
      </c>
      <c r="O27" s="100">
        <f>O17+O21+SUM(O23:O26)</f>
        <v>1301889</v>
      </c>
      <c r="P27" s="196">
        <f>P17+P21+P23+P24+P25+P26</f>
        <v>1233931</v>
      </c>
      <c r="Q27" s="196">
        <f>Q17+Q21+Q23+Q24+Q25+Q26</f>
        <v>1238637</v>
      </c>
      <c r="R27" s="196">
        <f>R17+R21+R23+R24+R25+R26</f>
        <v>1259500</v>
      </c>
      <c r="S27" s="100">
        <f>S17+S21+SUM(S23:S26)</f>
        <v>1288321</v>
      </c>
      <c r="T27" s="196">
        <f>T17+T21+T23+T24+T25+T26</f>
        <v>1249905</v>
      </c>
      <c r="U27" s="196">
        <f>U17+U21+U23+U24+U25+U26</f>
        <v>1282372</v>
      </c>
      <c r="V27" s="196">
        <f>V17+V21+V23+V24+V25+V26</f>
        <v>1342535</v>
      </c>
      <c r="W27" s="100">
        <f>W17+W21+SUM(W23:W26)</f>
        <v>1333736</v>
      </c>
      <c r="X27" s="196">
        <f>X17+X21+X23+X24+X25+X26</f>
        <v>1234261</v>
      </c>
      <c r="Y27" s="196">
        <f>Y17+Y21+Y23+Y24+Y25+Y26</f>
        <v>1188499</v>
      </c>
      <c r="Z27" s="196">
        <f>Z17+Z21+Z23+Z24+Z25+Z26</f>
        <v>1166483</v>
      </c>
      <c r="AA27" s="100">
        <f>AA17+AA21+SUM(AA23:AA26)</f>
        <v>1172703</v>
      </c>
      <c r="AB27" s="196">
        <f>AB17+AB21+AB23+AB24+AB25+AB26</f>
        <v>1163931</v>
      </c>
      <c r="AC27" s="196">
        <f>AC17+AC21+AC23+AC24+AC25+AC26</f>
        <v>1180519</v>
      </c>
      <c r="AD27" s="196">
        <f>AD17+AD21+AD23+AD24+AD25+AD26</f>
        <v>1224741</v>
      </c>
      <c r="AE27" s="100">
        <f>AE17+AE21+SUM(AE23:AE26)</f>
        <v>1231443</v>
      </c>
      <c r="AF27" s="196">
        <f>AF17+AF21+AF23+AF24+AF25+AF26</f>
        <v>1206256</v>
      </c>
    </row>
    <row r="28" spans="2:32" ht="15" customHeight="1">
      <c r="B28" s="163"/>
      <c r="C28" s="101"/>
      <c r="D28" s="84"/>
      <c r="E28" s="84"/>
      <c r="F28" s="84"/>
      <c r="G28" s="101"/>
      <c r="H28" s="84"/>
      <c r="I28" s="84"/>
      <c r="J28" s="84"/>
      <c r="K28" s="101"/>
      <c r="L28" s="84"/>
      <c r="M28" s="84"/>
      <c r="N28" s="84"/>
      <c r="O28" s="101"/>
      <c r="P28" s="84"/>
      <c r="Q28" s="84"/>
      <c r="R28" s="84"/>
      <c r="S28" s="101"/>
      <c r="T28" s="84"/>
      <c r="U28" s="84"/>
      <c r="V28" s="84"/>
      <c r="W28" s="101"/>
      <c r="X28" s="84"/>
      <c r="Y28" s="84"/>
      <c r="Z28" s="84"/>
      <c r="AA28" s="101"/>
      <c r="AB28" s="84"/>
      <c r="AC28" s="84"/>
      <c r="AD28" s="84"/>
      <c r="AE28" s="101"/>
      <c r="AF28" s="84"/>
    </row>
    <row r="29" spans="2:32" ht="15" customHeight="1">
      <c r="B29" s="192" t="s">
        <v>175</v>
      </c>
      <c r="C29" s="101"/>
      <c r="D29" s="84"/>
      <c r="E29" s="84"/>
      <c r="F29" s="84"/>
      <c r="G29" s="101"/>
      <c r="H29" s="84"/>
      <c r="I29" s="84"/>
      <c r="J29" s="84"/>
      <c r="K29" s="101"/>
      <c r="L29" s="84"/>
      <c r="M29" s="84"/>
      <c r="N29" s="84"/>
      <c r="O29" s="101"/>
      <c r="P29" s="84"/>
      <c r="Q29" s="84"/>
      <c r="R29" s="84"/>
      <c r="S29" s="101"/>
      <c r="T29" s="84"/>
      <c r="U29" s="84"/>
      <c r="V29" s="84"/>
      <c r="W29" s="101"/>
      <c r="X29" s="84"/>
      <c r="Y29" s="84"/>
      <c r="Z29" s="84"/>
      <c r="AA29" s="101"/>
      <c r="AB29" s="84"/>
      <c r="AC29" s="84"/>
      <c r="AD29" s="84"/>
      <c r="AE29" s="101"/>
      <c r="AF29" s="84"/>
    </row>
    <row r="30" spans="2:32" ht="15" customHeight="1">
      <c r="B30" s="163" t="s">
        <v>176</v>
      </c>
      <c r="C30" s="101"/>
      <c r="D30" s="84"/>
      <c r="E30" s="84"/>
      <c r="F30" s="84"/>
      <c r="G30" s="101"/>
      <c r="H30" s="84"/>
      <c r="I30" s="84"/>
      <c r="J30" s="84"/>
      <c r="K30" s="101"/>
      <c r="L30" s="84"/>
      <c r="M30" s="84"/>
      <c r="N30" s="84"/>
      <c r="O30" s="101"/>
      <c r="P30" s="84"/>
      <c r="Q30" s="84"/>
      <c r="R30" s="84"/>
      <c r="S30" s="101"/>
      <c r="T30" s="84"/>
      <c r="U30" s="84"/>
      <c r="V30" s="84"/>
      <c r="W30" s="101"/>
      <c r="X30" s="84"/>
      <c r="Y30" s="84"/>
      <c r="Z30" s="84"/>
      <c r="AA30" s="101"/>
      <c r="AB30" s="84"/>
      <c r="AC30" s="84"/>
      <c r="AD30" s="84"/>
      <c r="AE30" s="101"/>
      <c r="AF30" s="84"/>
    </row>
    <row r="31" spans="2:32" s="46" customFormat="1" ht="15" hidden="1" customHeight="1" outlineLevel="1">
      <c r="B31" s="163" t="s">
        <v>100</v>
      </c>
      <c r="C31" s="88">
        <v>39819</v>
      </c>
      <c r="D31" s="87">
        <v>2339</v>
      </c>
      <c r="E31" s="87">
        <v>2089</v>
      </c>
      <c r="F31" s="87">
        <v>1837</v>
      </c>
      <c r="G31" s="88">
        <v>1583</v>
      </c>
      <c r="H31" s="87">
        <v>1327</v>
      </c>
      <c r="I31" s="193">
        <v>0</v>
      </c>
      <c r="J31" s="193">
        <v>0</v>
      </c>
      <c r="K31" s="88">
        <v>0</v>
      </c>
      <c r="L31" s="87">
        <v>0</v>
      </c>
      <c r="M31" s="193">
        <v>0</v>
      </c>
      <c r="N31" s="193">
        <v>0</v>
      </c>
      <c r="O31" s="88">
        <v>0</v>
      </c>
      <c r="P31" s="87">
        <v>0</v>
      </c>
      <c r="Q31" s="87">
        <v>0</v>
      </c>
      <c r="R31" s="87">
        <v>0</v>
      </c>
      <c r="S31" s="88">
        <v>0</v>
      </c>
      <c r="T31" s="87">
        <v>0</v>
      </c>
      <c r="U31" s="87">
        <v>0</v>
      </c>
      <c r="V31" s="87">
        <v>0</v>
      </c>
      <c r="W31" s="88">
        <v>0</v>
      </c>
      <c r="X31" s="87">
        <v>0</v>
      </c>
      <c r="Y31" s="87">
        <v>0</v>
      </c>
      <c r="Z31" s="87">
        <v>0</v>
      </c>
      <c r="AA31" s="88">
        <v>0</v>
      </c>
      <c r="AB31" s="87">
        <v>0</v>
      </c>
      <c r="AC31" s="87">
        <v>0</v>
      </c>
      <c r="AD31" s="87">
        <v>0</v>
      </c>
      <c r="AE31" s="88">
        <v>0</v>
      </c>
      <c r="AF31" s="87">
        <v>0</v>
      </c>
    </row>
    <row r="32" spans="2:32" ht="15" customHeight="1" collapsed="1">
      <c r="B32" s="163" t="s">
        <v>101</v>
      </c>
      <c r="C32" s="150">
        <v>14969</v>
      </c>
      <c r="D32" s="180">
        <v>21210</v>
      </c>
      <c r="E32" s="180">
        <v>22041</v>
      </c>
      <c r="F32" s="180">
        <v>23237</v>
      </c>
      <c r="G32" s="150">
        <v>18759</v>
      </c>
      <c r="H32" s="180">
        <v>23304</v>
      </c>
      <c r="I32" s="180">
        <v>15854</v>
      </c>
      <c r="J32" s="180">
        <v>25125</v>
      </c>
      <c r="K32" s="150">
        <v>31203</v>
      </c>
      <c r="L32" s="180">
        <v>29930</v>
      </c>
      <c r="M32" s="180">
        <v>31721</v>
      </c>
      <c r="N32" s="180">
        <v>34417</v>
      </c>
      <c r="O32" s="150">
        <v>42204</v>
      </c>
      <c r="P32" s="180">
        <v>38380</v>
      </c>
      <c r="Q32" s="180">
        <v>38102</v>
      </c>
      <c r="R32" s="180">
        <v>44464</v>
      </c>
      <c r="S32" s="150">
        <v>39955</v>
      </c>
      <c r="T32" s="180">
        <v>32231</v>
      </c>
      <c r="U32" s="180">
        <v>44267</v>
      </c>
      <c r="V32" s="180">
        <v>71655</v>
      </c>
      <c r="W32" s="150">
        <v>83197</v>
      </c>
      <c r="X32" s="180">
        <v>66809</v>
      </c>
      <c r="Y32" s="180">
        <v>70312</v>
      </c>
      <c r="Z32" s="180">
        <v>83938</v>
      </c>
      <c r="AA32" s="150">
        <v>86568</v>
      </c>
      <c r="AB32" s="180">
        <v>74077</v>
      </c>
      <c r="AC32" s="180">
        <v>79344</v>
      </c>
      <c r="AD32" s="180">
        <v>88797</v>
      </c>
      <c r="AE32" s="150">
        <v>81202</v>
      </c>
      <c r="AF32" s="180">
        <v>84769</v>
      </c>
    </row>
    <row r="33" spans="2:32" ht="15" customHeight="1">
      <c r="B33" s="163" t="s">
        <v>172</v>
      </c>
      <c r="C33" s="150">
        <v>16298</v>
      </c>
      <c r="D33" s="180">
        <v>8501</v>
      </c>
      <c r="E33" s="180">
        <v>10691</v>
      </c>
      <c r="F33" s="180">
        <v>13730</v>
      </c>
      <c r="G33" s="150">
        <v>13774</v>
      </c>
      <c r="H33" s="180">
        <v>10363</v>
      </c>
      <c r="I33" s="180">
        <v>14329</v>
      </c>
      <c r="J33" s="180">
        <v>13960</v>
      </c>
      <c r="K33" s="150">
        <v>18715</v>
      </c>
      <c r="L33" s="180">
        <v>17081</v>
      </c>
      <c r="M33" s="180">
        <v>16716</v>
      </c>
      <c r="N33" s="180">
        <v>21211</v>
      </c>
      <c r="O33" s="150">
        <v>28791</v>
      </c>
      <c r="P33" s="180">
        <v>16727</v>
      </c>
      <c r="Q33" s="180">
        <v>23172</v>
      </c>
      <c r="R33" s="180">
        <v>28599</v>
      </c>
      <c r="S33" s="150">
        <v>46438</v>
      </c>
      <c r="T33" s="180">
        <v>20513</v>
      </c>
      <c r="U33" s="180">
        <v>24427</v>
      </c>
      <c r="V33" s="180">
        <v>32496</v>
      </c>
      <c r="W33" s="150">
        <v>39188</v>
      </c>
      <c r="X33" s="180">
        <v>19556</v>
      </c>
      <c r="Y33" s="180">
        <v>22822</v>
      </c>
      <c r="Z33" s="180">
        <v>33250</v>
      </c>
      <c r="AA33" s="150">
        <v>33434</v>
      </c>
      <c r="AB33" s="180">
        <v>23929</v>
      </c>
      <c r="AC33" s="180">
        <v>35331</v>
      </c>
      <c r="AD33" s="180">
        <v>47398</v>
      </c>
      <c r="AE33" s="150">
        <v>61575</v>
      </c>
      <c r="AF33" s="180">
        <v>23216</v>
      </c>
    </row>
    <row r="34" spans="2:32" ht="15" customHeight="1">
      <c r="B34" s="163" t="s">
        <v>102</v>
      </c>
      <c r="C34" s="150">
        <v>43647</v>
      </c>
      <c r="D34" s="180">
        <v>44920</v>
      </c>
      <c r="E34" s="180">
        <v>42945</v>
      </c>
      <c r="F34" s="180">
        <v>36876</v>
      </c>
      <c r="G34" s="150">
        <v>39624</v>
      </c>
      <c r="H34" s="180">
        <v>45440</v>
      </c>
      <c r="I34" s="180">
        <v>44434</v>
      </c>
      <c r="J34" s="180">
        <v>55135</v>
      </c>
      <c r="K34" s="150">
        <v>40916</v>
      </c>
      <c r="L34" s="180">
        <v>70929</v>
      </c>
      <c r="M34" s="180">
        <v>55724</v>
      </c>
      <c r="N34" s="180">
        <v>74079</v>
      </c>
      <c r="O34" s="150">
        <v>68991</v>
      </c>
      <c r="P34" s="180">
        <v>50024</v>
      </c>
      <c r="Q34" s="180">
        <v>58532</v>
      </c>
      <c r="R34" s="180">
        <v>72480</v>
      </c>
      <c r="S34" s="150">
        <v>58353</v>
      </c>
      <c r="T34" s="180">
        <v>57511</v>
      </c>
      <c r="U34" s="180">
        <v>47766</v>
      </c>
      <c r="V34" s="180">
        <v>56221</v>
      </c>
      <c r="W34" s="150">
        <v>46067</v>
      </c>
      <c r="X34" s="180">
        <v>41918</v>
      </c>
      <c r="Y34" s="180">
        <v>40667</v>
      </c>
      <c r="Z34" s="180">
        <v>42394</v>
      </c>
      <c r="AA34" s="150">
        <v>35736</v>
      </c>
      <c r="AB34" s="180">
        <v>39322</v>
      </c>
      <c r="AC34" s="180">
        <v>37133</v>
      </c>
      <c r="AD34" s="180">
        <v>42600</v>
      </c>
      <c r="AE34" s="150">
        <v>42857</v>
      </c>
      <c r="AF34" s="180">
        <v>43220</v>
      </c>
    </row>
    <row r="35" spans="2:32" ht="15" customHeight="1">
      <c r="B35" s="163" t="s">
        <v>184</v>
      </c>
      <c r="C35" s="150">
        <v>0</v>
      </c>
      <c r="D35" s="180">
        <v>0</v>
      </c>
      <c r="E35" s="180">
        <v>0</v>
      </c>
      <c r="F35" s="180">
        <v>0</v>
      </c>
      <c r="G35" s="150">
        <v>0</v>
      </c>
      <c r="H35" s="180">
        <v>0</v>
      </c>
      <c r="I35" s="180">
        <v>0</v>
      </c>
      <c r="J35" s="180">
        <v>0</v>
      </c>
      <c r="K35" s="150">
        <v>0</v>
      </c>
      <c r="L35" s="180">
        <v>0</v>
      </c>
      <c r="M35" s="180">
        <v>14815</v>
      </c>
      <c r="N35" s="180">
        <v>14815</v>
      </c>
      <c r="O35" s="150">
        <v>14815</v>
      </c>
      <c r="P35" s="180">
        <v>14815</v>
      </c>
      <c r="Q35" s="180">
        <v>14815</v>
      </c>
      <c r="R35" s="180">
        <v>0</v>
      </c>
      <c r="S35" s="150">
        <v>8900</v>
      </c>
      <c r="T35" s="180">
        <v>8731</v>
      </c>
      <c r="U35" s="180">
        <v>8731</v>
      </c>
      <c r="V35" s="180">
        <v>8731</v>
      </c>
      <c r="W35" s="150">
        <v>0</v>
      </c>
      <c r="X35" s="180">
        <v>0</v>
      </c>
      <c r="Y35" s="180">
        <v>0</v>
      </c>
      <c r="Z35" s="180">
        <v>0</v>
      </c>
      <c r="AA35" s="150">
        <v>0</v>
      </c>
      <c r="AB35" s="180">
        <v>0</v>
      </c>
      <c r="AC35" s="180">
        <v>0</v>
      </c>
      <c r="AD35" s="180">
        <v>0</v>
      </c>
      <c r="AE35" s="150">
        <v>0</v>
      </c>
      <c r="AF35" s="180"/>
    </row>
    <row r="36" spans="2:32" ht="15" customHeight="1">
      <c r="B36" s="163" t="s">
        <v>71</v>
      </c>
      <c r="C36" s="144">
        <v>4428</v>
      </c>
      <c r="D36" s="162">
        <v>3555</v>
      </c>
      <c r="E36" s="162">
        <v>3393</v>
      </c>
      <c r="F36" s="162">
        <v>5208</v>
      </c>
      <c r="G36" s="144">
        <v>4506</v>
      </c>
      <c r="H36" s="162">
        <v>4911</v>
      </c>
      <c r="I36" s="180">
        <v>2982</v>
      </c>
      <c r="J36" s="180">
        <v>2929</v>
      </c>
      <c r="K36" s="144">
        <v>4284</v>
      </c>
      <c r="L36" s="162">
        <v>3170</v>
      </c>
      <c r="M36" s="180">
        <v>4447</v>
      </c>
      <c r="N36" s="180">
        <v>4553</v>
      </c>
      <c r="O36" s="144">
        <v>6581</v>
      </c>
      <c r="P36" s="162">
        <v>5938</v>
      </c>
      <c r="Q36" s="162">
        <v>6546</v>
      </c>
      <c r="R36" s="162">
        <v>11789</v>
      </c>
      <c r="S36" s="144">
        <v>11603</v>
      </c>
      <c r="T36" s="162">
        <v>11197</v>
      </c>
      <c r="U36" s="162">
        <v>11058</v>
      </c>
      <c r="V36" s="162">
        <v>14933</v>
      </c>
      <c r="W36" s="144">
        <v>16114</v>
      </c>
      <c r="X36" s="162">
        <v>14762</v>
      </c>
      <c r="Y36" s="162">
        <v>16397</v>
      </c>
      <c r="Z36" s="162">
        <v>16195</v>
      </c>
      <c r="AA36" s="144">
        <v>19091</v>
      </c>
      <c r="AB36" s="162">
        <v>27267</v>
      </c>
      <c r="AC36" s="162">
        <v>20978</v>
      </c>
      <c r="AD36" s="162">
        <v>29957</v>
      </c>
      <c r="AE36" s="144">
        <v>30942</v>
      </c>
      <c r="AF36" s="162">
        <v>38433</v>
      </c>
    </row>
    <row r="37" spans="2:32" ht="15" customHeight="1">
      <c r="B37" s="163" t="s">
        <v>103</v>
      </c>
      <c r="C37" s="144">
        <v>0</v>
      </c>
      <c r="D37" s="162">
        <v>0</v>
      </c>
      <c r="E37" s="162">
        <v>0</v>
      </c>
      <c r="F37" s="162">
        <v>0</v>
      </c>
      <c r="G37" s="144">
        <v>0</v>
      </c>
      <c r="H37" s="162">
        <v>0</v>
      </c>
      <c r="I37" s="162">
        <v>0</v>
      </c>
      <c r="J37" s="130">
        <v>443590</v>
      </c>
      <c r="K37" s="147">
        <v>0</v>
      </c>
      <c r="L37" s="130">
        <v>0</v>
      </c>
      <c r="M37" s="130">
        <v>0</v>
      </c>
      <c r="N37" s="130">
        <v>0</v>
      </c>
      <c r="O37" s="147">
        <v>0</v>
      </c>
      <c r="P37" s="130">
        <v>0</v>
      </c>
      <c r="Q37" s="130">
        <v>0</v>
      </c>
      <c r="R37" s="130">
        <v>0</v>
      </c>
      <c r="S37" s="147">
        <v>0</v>
      </c>
      <c r="T37" s="130">
        <v>0</v>
      </c>
      <c r="U37" s="130">
        <v>0</v>
      </c>
      <c r="V37" s="130">
        <v>0</v>
      </c>
      <c r="W37" s="147">
        <v>0</v>
      </c>
      <c r="X37" s="130">
        <v>0</v>
      </c>
      <c r="Y37" s="130">
        <v>0</v>
      </c>
      <c r="Z37" s="130">
        <v>0</v>
      </c>
      <c r="AA37" s="147">
        <v>0</v>
      </c>
      <c r="AB37" s="130">
        <v>7782</v>
      </c>
      <c r="AC37" s="130">
        <v>13911</v>
      </c>
      <c r="AD37" s="130">
        <v>0</v>
      </c>
      <c r="AE37" s="147">
        <v>0</v>
      </c>
      <c r="AF37" s="130"/>
    </row>
    <row r="38" spans="2:32" ht="15" hidden="1" customHeight="1" outlineLevel="1">
      <c r="B38" s="175" t="s">
        <v>104</v>
      </c>
      <c r="C38" s="153">
        <v>114444</v>
      </c>
      <c r="D38" s="197">
        <v>77747</v>
      </c>
      <c r="E38" s="197">
        <v>85349</v>
      </c>
      <c r="F38" s="197">
        <v>94355</v>
      </c>
      <c r="G38" s="153">
        <v>104060</v>
      </c>
      <c r="H38" s="197">
        <v>78755</v>
      </c>
      <c r="I38" s="197">
        <v>100882</v>
      </c>
      <c r="J38" s="130">
        <v>0</v>
      </c>
      <c r="K38" s="147">
        <v>0</v>
      </c>
      <c r="L38" s="130">
        <v>0</v>
      </c>
      <c r="M38" s="197">
        <v>0</v>
      </c>
      <c r="N38" s="197">
        <v>0</v>
      </c>
      <c r="O38" s="147">
        <v>0</v>
      </c>
      <c r="P38" s="130">
        <v>0</v>
      </c>
      <c r="Q38" s="130">
        <v>0</v>
      </c>
      <c r="R38" s="130">
        <v>0</v>
      </c>
      <c r="S38" s="147">
        <v>0</v>
      </c>
      <c r="T38" s="130">
        <v>0</v>
      </c>
      <c r="U38" s="130">
        <v>0</v>
      </c>
      <c r="V38" s="130">
        <v>0</v>
      </c>
      <c r="W38" s="147">
        <v>0</v>
      </c>
      <c r="X38" s="130">
        <v>0</v>
      </c>
      <c r="Y38" s="130">
        <v>0</v>
      </c>
      <c r="Z38" s="130">
        <v>0</v>
      </c>
      <c r="AA38" s="147">
        <v>0</v>
      </c>
      <c r="AB38" s="130">
        <v>0</v>
      </c>
      <c r="AC38" s="130">
        <v>0</v>
      </c>
      <c r="AD38" s="130">
        <v>0</v>
      </c>
      <c r="AE38" s="147">
        <v>0</v>
      </c>
      <c r="AF38" s="130">
        <v>0</v>
      </c>
    </row>
    <row r="39" spans="2:32" s="43" customFormat="1" ht="15" customHeight="1" collapsed="1">
      <c r="B39" s="170" t="s">
        <v>99</v>
      </c>
      <c r="C39" s="182">
        <v>233605</v>
      </c>
      <c r="D39" s="181">
        <v>158272</v>
      </c>
      <c r="E39" s="181">
        <v>166508</v>
      </c>
      <c r="F39" s="181">
        <v>175243</v>
      </c>
      <c r="G39" s="182">
        <v>182306</v>
      </c>
      <c r="H39" s="181">
        <v>164100</v>
      </c>
      <c r="I39" s="181">
        <v>178481</v>
      </c>
      <c r="J39" s="181">
        <v>540739</v>
      </c>
      <c r="K39" s="182">
        <f t="shared" ref="K39:P39" si="10">SUM(K31:K38)</f>
        <v>95118</v>
      </c>
      <c r="L39" s="181">
        <f t="shared" si="10"/>
        <v>121110</v>
      </c>
      <c r="M39" s="181">
        <f t="shared" si="10"/>
        <v>123423</v>
      </c>
      <c r="N39" s="181">
        <f t="shared" si="10"/>
        <v>149075</v>
      </c>
      <c r="O39" s="182">
        <f t="shared" si="10"/>
        <v>161382</v>
      </c>
      <c r="P39" s="181">
        <f t="shared" si="10"/>
        <v>125884</v>
      </c>
      <c r="Q39" s="181">
        <f t="shared" ref="Q39:Z39" si="11">SUM(Q31:Q38)</f>
        <v>141167</v>
      </c>
      <c r="R39" s="181">
        <f t="shared" si="11"/>
        <v>157332</v>
      </c>
      <c r="S39" s="182">
        <f t="shared" si="11"/>
        <v>165249</v>
      </c>
      <c r="T39" s="181">
        <f t="shared" si="11"/>
        <v>130183</v>
      </c>
      <c r="U39" s="181">
        <f t="shared" si="11"/>
        <v>136249</v>
      </c>
      <c r="V39" s="181">
        <f t="shared" si="11"/>
        <v>184036</v>
      </c>
      <c r="W39" s="182">
        <f t="shared" si="11"/>
        <v>184566</v>
      </c>
      <c r="X39" s="181">
        <f t="shared" si="11"/>
        <v>143045</v>
      </c>
      <c r="Y39" s="181">
        <f t="shared" si="11"/>
        <v>150198</v>
      </c>
      <c r="Z39" s="181">
        <f t="shared" si="11"/>
        <v>175777</v>
      </c>
      <c r="AA39" s="182">
        <f t="shared" ref="AA39:AB39" si="12">SUM(AA31:AA38)</f>
        <v>174829</v>
      </c>
      <c r="AB39" s="181">
        <f t="shared" si="12"/>
        <v>172377</v>
      </c>
      <c r="AC39" s="181">
        <f t="shared" ref="AC39:AE39" si="13">SUM(AC31:AC38)</f>
        <v>186697</v>
      </c>
      <c r="AD39" s="181">
        <f t="shared" si="13"/>
        <v>208752</v>
      </c>
      <c r="AE39" s="182">
        <f t="shared" si="13"/>
        <v>216576</v>
      </c>
      <c r="AF39" s="181">
        <f t="shared" ref="AF39" si="14">SUM(AF31:AF38)</f>
        <v>189638</v>
      </c>
    </row>
    <row r="40" spans="2:32" ht="15" customHeight="1">
      <c r="B40" s="163"/>
      <c r="C40" s="150"/>
      <c r="D40" s="180"/>
      <c r="E40" s="180"/>
      <c r="F40" s="180"/>
      <c r="G40" s="150"/>
      <c r="H40" s="180"/>
      <c r="I40" s="180"/>
      <c r="J40" s="180"/>
      <c r="K40" s="150"/>
      <c r="L40" s="180"/>
      <c r="M40" s="180"/>
      <c r="N40" s="180"/>
      <c r="O40" s="150"/>
      <c r="P40" s="180"/>
      <c r="Q40" s="180"/>
      <c r="R40" s="180"/>
      <c r="S40" s="150"/>
      <c r="T40" s="180"/>
      <c r="U40" s="180"/>
      <c r="V40" s="180"/>
      <c r="W40" s="150"/>
      <c r="X40" s="180"/>
      <c r="Y40" s="180"/>
      <c r="Z40" s="180"/>
      <c r="AA40" s="150"/>
      <c r="AB40" s="180"/>
      <c r="AC40" s="180"/>
      <c r="AD40" s="180"/>
      <c r="AE40" s="150"/>
      <c r="AF40" s="180"/>
    </row>
    <row r="41" spans="2:32" ht="15" hidden="1" customHeight="1" outlineLevel="1">
      <c r="B41" s="163" t="s">
        <v>105</v>
      </c>
      <c r="C41" s="150">
        <v>189241</v>
      </c>
      <c r="D41" s="180">
        <v>228145</v>
      </c>
      <c r="E41" s="180">
        <v>228045</v>
      </c>
      <c r="F41" s="180">
        <v>227943</v>
      </c>
      <c r="G41" s="150">
        <v>227837</v>
      </c>
      <c r="H41" s="180">
        <v>227435</v>
      </c>
      <c r="I41" s="162">
        <v>226307</v>
      </c>
      <c r="J41" s="162">
        <v>0</v>
      </c>
      <c r="K41" s="150">
        <v>0</v>
      </c>
      <c r="L41" s="180">
        <v>0</v>
      </c>
      <c r="M41" s="162">
        <v>0</v>
      </c>
      <c r="N41" s="162">
        <v>0</v>
      </c>
      <c r="O41" s="150">
        <v>0</v>
      </c>
      <c r="P41" s="180">
        <v>0</v>
      </c>
      <c r="Q41" s="180">
        <v>0</v>
      </c>
      <c r="R41" s="180">
        <v>0</v>
      </c>
      <c r="S41" s="150">
        <v>0</v>
      </c>
      <c r="T41" s="180">
        <v>0</v>
      </c>
      <c r="U41" s="180">
        <v>0</v>
      </c>
      <c r="V41" s="180">
        <v>0</v>
      </c>
      <c r="W41" s="150">
        <v>0</v>
      </c>
      <c r="X41" s="180">
        <v>0</v>
      </c>
      <c r="Y41" s="180">
        <v>0</v>
      </c>
      <c r="Z41" s="180">
        <v>0</v>
      </c>
      <c r="AA41" s="150">
        <v>0</v>
      </c>
      <c r="AB41" s="180">
        <v>0</v>
      </c>
      <c r="AC41" s="180">
        <v>0</v>
      </c>
      <c r="AD41" s="180">
        <v>0</v>
      </c>
      <c r="AE41" s="150">
        <v>0</v>
      </c>
      <c r="AF41" s="180">
        <v>0</v>
      </c>
    </row>
    <row r="42" spans="2:32" ht="15" hidden="1" customHeight="1" outlineLevel="1" collapsed="1">
      <c r="B42" s="163" t="s">
        <v>56</v>
      </c>
      <c r="C42" s="144">
        <v>58374</v>
      </c>
      <c r="D42" s="162">
        <v>60026</v>
      </c>
      <c r="E42" s="162">
        <v>54256</v>
      </c>
      <c r="F42" s="162">
        <v>34300</v>
      </c>
      <c r="G42" s="144">
        <v>40243</v>
      </c>
      <c r="H42" s="162">
        <v>42258</v>
      </c>
      <c r="I42" s="162">
        <v>20675</v>
      </c>
      <c r="J42" s="162"/>
      <c r="K42" s="144"/>
      <c r="L42" s="162"/>
      <c r="M42" s="162"/>
      <c r="N42" s="162"/>
      <c r="O42" s="144"/>
      <c r="P42" s="162"/>
      <c r="Q42" s="162"/>
      <c r="R42" s="162"/>
      <c r="S42" s="144"/>
      <c r="T42" s="162"/>
      <c r="U42" s="162"/>
      <c r="V42" s="162"/>
      <c r="W42" s="144"/>
      <c r="X42" s="162"/>
      <c r="Y42" s="162"/>
      <c r="Z42" s="162"/>
      <c r="AA42" s="144"/>
      <c r="AB42" s="162"/>
      <c r="AC42" s="162"/>
      <c r="AD42" s="162"/>
      <c r="AE42" s="144"/>
      <c r="AF42" s="162"/>
    </row>
    <row r="43" spans="2:32" ht="15" customHeight="1" collapsed="1">
      <c r="B43" s="163" t="s">
        <v>106</v>
      </c>
      <c r="C43" s="144">
        <v>14765</v>
      </c>
      <c r="D43" s="162">
        <v>14166</v>
      </c>
      <c r="E43" s="162">
        <v>15063</v>
      </c>
      <c r="F43" s="162">
        <v>15029</v>
      </c>
      <c r="G43" s="144">
        <v>10016</v>
      </c>
      <c r="H43" s="162">
        <v>11302</v>
      </c>
      <c r="I43" s="162">
        <v>8380</v>
      </c>
      <c r="J43" s="162">
        <v>29863</v>
      </c>
      <c r="K43" s="144">
        <v>46961</v>
      </c>
      <c r="L43" s="162">
        <v>46037</v>
      </c>
      <c r="M43" s="162">
        <v>53449</v>
      </c>
      <c r="N43" s="162">
        <v>52236</v>
      </c>
      <c r="O43" s="144">
        <v>52995</v>
      </c>
      <c r="P43" s="162">
        <v>49758</v>
      </c>
      <c r="Q43" s="162">
        <v>46608</v>
      </c>
      <c r="R43" s="162">
        <v>43667</v>
      </c>
      <c r="S43" s="144">
        <v>42389</v>
      </c>
      <c r="T43" s="162">
        <v>39126</v>
      </c>
      <c r="U43" s="162">
        <v>73176</v>
      </c>
      <c r="V43" s="162">
        <v>88085</v>
      </c>
      <c r="W43" s="144">
        <v>86110</v>
      </c>
      <c r="X43" s="162">
        <v>85469</v>
      </c>
      <c r="Y43" s="162">
        <v>78232</v>
      </c>
      <c r="Z43" s="162">
        <v>79097</v>
      </c>
      <c r="AA43" s="144">
        <v>71798</v>
      </c>
      <c r="AB43" s="162">
        <v>73023</v>
      </c>
      <c r="AC43" s="162">
        <v>71964</v>
      </c>
      <c r="AD43" s="162">
        <v>69499</v>
      </c>
      <c r="AE43" s="144">
        <v>65732</v>
      </c>
      <c r="AF43" s="162">
        <v>64742</v>
      </c>
    </row>
    <row r="44" spans="2:32" ht="15" customHeight="1">
      <c r="B44" s="163"/>
      <c r="C44" s="150"/>
      <c r="D44" s="180"/>
      <c r="E44" s="180"/>
      <c r="F44" s="180"/>
      <c r="G44" s="150"/>
      <c r="H44" s="180"/>
      <c r="I44" s="180"/>
      <c r="J44" s="180"/>
      <c r="K44" s="150"/>
      <c r="L44" s="180"/>
      <c r="M44" s="180"/>
      <c r="N44" s="180"/>
      <c r="O44" s="150"/>
      <c r="P44" s="180"/>
      <c r="Q44" s="180"/>
      <c r="R44" s="180"/>
      <c r="S44" s="150"/>
      <c r="T44" s="180"/>
      <c r="U44" s="180"/>
      <c r="V44" s="180"/>
      <c r="W44" s="150"/>
      <c r="X44" s="180"/>
      <c r="Y44" s="180"/>
      <c r="Z44" s="180"/>
      <c r="AA44" s="150"/>
      <c r="AB44" s="180"/>
      <c r="AC44" s="180"/>
      <c r="AD44" s="180"/>
      <c r="AE44" s="150"/>
      <c r="AF44" s="180"/>
    </row>
    <row r="45" spans="2:32" ht="15" customHeight="1">
      <c r="B45" s="163" t="s">
        <v>156</v>
      </c>
      <c r="C45" s="150"/>
      <c r="D45" s="180"/>
      <c r="E45" s="180"/>
      <c r="F45" s="180"/>
      <c r="G45" s="150"/>
      <c r="H45" s="180"/>
      <c r="I45" s="180"/>
      <c r="J45" s="180"/>
      <c r="K45" s="150"/>
      <c r="L45" s="180"/>
      <c r="M45" s="180"/>
      <c r="N45" s="180"/>
      <c r="O45" s="150"/>
      <c r="P45" s="180"/>
      <c r="Q45" s="180"/>
      <c r="R45" s="180"/>
      <c r="S45" s="150"/>
      <c r="T45" s="180"/>
      <c r="U45" s="180"/>
      <c r="V45" s="180"/>
      <c r="W45" s="150"/>
      <c r="X45" s="180"/>
      <c r="Y45" s="180"/>
      <c r="Z45" s="180"/>
      <c r="AA45" s="150"/>
      <c r="AB45" s="180"/>
      <c r="AC45" s="180"/>
      <c r="AD45" s="180"/>
      <c r="AE45" s="150"/>
      <c r="AF45" s="180"/>
    </row>
    <row r="46" spans="2:32" ht="15" customHeight="1">
      <c r="B46" s="163" t="s">
        <v>46</v>
      </c>
      <c r="C46" s="144">
        <v>13288</v>
      </c>
      <c r="D46" s="162">
        <v>13407</v>
      </c>
      <c r="E46" s="162">
        <v>13478</v>
      </c>
      <c r="F46" s="162">
        <v>13552</v>
      </c>
      <c r="G46" s="144">
        <v>13609</v>
      </c>
      <c r="H46" s="162">
        <v>13773</v>
      </c>
      <c r="I46" s="162">
        <v>13836</v>
      </c>
      <c r="J46" s="162">
        <v>14084</v>
      </c>
      <c r="K46" s="144">
        <v>14187</v>
      </c>
      <c r="L46" s="162">
        <v>14245</v>
      </c>
      <c r="M46" s="162">
        <v>14310</v>
      </c>
      <c r="N46" s="162">
        <v>14343</v>
      </c>
      <c r="O46" s="144">
        <v>14394</v>
      </c>
      <c r="P46" s="162">
        <v>14525</v>
      </c>
      <c r="Q46" s="162">
        <v>14570</v>
      </c>
      <c r="R46" s="162">
        <v>14647</v>
      </c>
      <c r="S46" s="144">
        <v>14781</v>
      </c>
      <c r="T46" s="162">
        <v>14866</v>
      </c>
      <c r="U46" s="162">
        <v>14887</v>
      </c>
      <c r="V46" s="162">
        <v>14925</v>
      </c>
      <c r="W46" s="144">
        <v>14984</v>
      </c>
      <c r="X46" s="162">
        <v>15103</v>
      </c>
      <c r="Y46" s="162">
        <v>15148</v>
      </c>
      <c r="Z46" s="162">
        <v>15205</v>
      </c>
      <c r="AA46" s="144">
        <v>15399</v>
      </c>
      <c r="AB46" s="162">
        <v>15455</v>
      </c>
      <c r="AC46" s="162">
        <v>15473</v>
      </c>
      <c r="AD46" s="162">
        <v>15542</v>
      </c>
      <c r="AE46" s="144">
        <v>15594</v>
      </c>
      <c r="AF46" s="162">
        <v>15726</v>
      </c>
    </row>
    <row r="47" spans="2:32" ht="15" customHeight="1">
      <c r="B47" s="163" t="s">
        <v>47</v>
      </c>
      <c r="C47" s="144">
        <v>1154429</v>
      </c>
      <c r="D47" s="162">
        <v>1174496</v>
      </c>
      <c r="E47" s="162">
        <v>1197083</v>
      </c>
      <c r="F47" s="162">
        <v>1216565</v>
      </c>
      <c r="G47" s="144">
        <v>1235679</v>
      </c>
      <c r="H47" s="162">
        <v>1256442</v>
      </c>
      <c r="I47" s="162">
        <v>1277614</v>
      </c>
      <c r="J47" s="162">
        <v>1366221</v>
      </c>
      <c r="K47" s="144">
        <v>1406813</v>
      </c>
      <c r="L47" s="162">
        <v>1422879</v>
      </c>
      <c r="M47" s="162">
        <v>1460120</v>
      </c>
      <c r="N47" s="162">
        <v>1479018</v>
      </c>
      <c r="O47" s="144">
        <v>1496565</v>
      </c>
      <c r="P47" s="162">
        <v>1532481</v>
      </c>
      <c r="Q47" s="162">
        <v>1552303</v>
      </c>
      <c r="R47" s="162">
        <v>1574347</v>
      </c>
      <c r="S47" s="144">
        <v>1630072</v>
      </c>
      <c r="T47" s="162">
        <v>1653525</v>
      </c>
      <c r="U47" s="162">
        <v>1669461</v>
      </c>
      <c r="V47" s="162">
        <v>1689172</v>
      </c>
      <c r="W47" s="144">
        <v>1721118</v>
      </c>
      <c r="X47" s="162">
        <v>1753468</v>
      </c>
      <c r="Y47" s="162">
        <v>1780803</v>
      </c>
      <c r="Z47" s="162">
        <v>1810383</v>
      </c>
      <c r="AA47" s="144">
        <v>1855916</v>
      </c>
      <c r="AB47" s="162">
        <v>1873935</v>
      </c>
      <c r="AC47" s="162">
        <v>1889178</v>
      </c>
      <c r="AD47" s="162">
        <v>1909370</v>
      </c>
      <c r="AE47" s="144">
        <v>1933776</v>
      </c>
      <c r="AF47" s="162">
        <v>1966578</v>
      </c>
    </row>
    <row r="48" spans="2:32" ht="15" customHeight="1">
      <c r="B48" s="163" t="s">
        <v>48</v>
      </c>
      <c r="C48" s="144">
        <v>602609</v>
      </c>
      <c r="D48" s="162">
        <v>603551</v>
      </c>
      <c r="E48" s="162">
        <v>600215</v>
      </c>
      <c r="F48" s="162">
        <v>623156</v>
      </c>
      <c r="G48" s="144">
        <v>628331</v>
      </c>
      <c r="H48" s="162">
        <v>638043</v>
      </c>
      <c r="I48" s="162">
        <v>656103</v>
      </c>
      <c r="J48" s="162">
        <v>1715066</v>
      </c>
      <c r="K48" s="144">
        <v>1669605</v>
      </c>
      <c r="L48" s="162">
        <v>1627465</v>
      </c>
      <c r="M48" s="162">
        <v>1587263</v>
      </c>
      <c r="N48" s="162">
        <v>1549223</v>
      </c>
      <c r="O48" s="144">
        <v>1545094</v>
      </c>
      <c r="P48" s="162">
        <v>1523366</v>
      </c>
      <c r="Q48" s="162">
        <v>1499398</v>
      </c>
      <c r="R48" s="162">
        <v>1487673</v>
      </c>
      <c r="S48" s="144">
        <v>1454826</v>
      </c>
      <c r="T48" s="162">
        <v>1472191</v>
      </c>
      <c r="U48" s="162">
        <v>1465760</v>
      </c>
      <c r="V48" s="162">
        <v>1450385</v>
      </c>
      <c r="W48" s="144">
        <v>1420993</v>
      </c>
      <c r="X48" s="162">
        <v>1393775</v>
      </c>
      <c r="Y48" s="162">
        <v>1363339</v>
      </c>
      <c r="Z48" s="162">
        <v>1333655</v>
      </c>
      <c r="AA48" s="144">
        <v>1302291</v>
      </c>
      <c r="AB48" s="162">
        <v>1300705</v>
      </c>
      <c r="AC48" s="162">
        <v>1305568</v>
      </c>
      <c r="AD48" s="162">
        <v>1319545</v>
      </c>
      <c r="AE48" s="144">
        <v>1314172</v>
      </c>
      <c r="AF48" s="162">
        <v>1306683</v>
      </c>
    </row>
    <row r="49" spans="2:32" ht="15" customHeight="1">
      <c r="B49" s="163" t="s">
        <v>49</v>
      </c>
      <c r="C49" s="144">
        <v>7999</v>
      </c>
      <c r="D49" s="162">
        <v>8651</v>
      </c>
      <c r="E49" s="162">
        <v>9410</v>
      </c>
      <c r="F49" s="162">
        <v>9826</v>
      </c>
      <c r="G49" s="144">
        <v>10767</v>
      </c>
      <c r="H49" s="162">
        <v>8899</v>
      </c>
      <c r="I49" s="162">
        <v>7926</v>
      </c>
      <c r="J49" s="162">
        <v>7891</v>
      </c>
      <c r="K49" s="144">
        <v>7801</v>
      </c>
      <c r="L49" s="162">
        <v>7334</v>
      </c>
      <c r="M49" s="162">
        <v>6619</v>
      </c>
      <c r="N49" s="162">
        <v>6776</v>
      </c>
      <c r="O49" s="144">
        <v>5745</v>
      </c>
      <c r="P49" s="162">
        <v>6342</v>
      </c>
      <c r="Q49" s="162">
        <v>6944</v>
      </c>
      <c r="R49" s="162">
        <v>7814</v>
      </c>
      <c r="S49" s="144">
        <v>7522</v>
      </c>
      <c r="T49" s="162">
        <v>6970</v>
      </c>
      <c r="U49" s="162">
        <v>5976</v>
      </c>
      <c r="V49" s="162">
        <v>5890</v>
      </c>
      <c r="W49" s="144">
        <v>5730</v>
      </c>
      <c r="X49" s="162">
        <v>3801</v>
      </c>
      <c r="Y49" s="162">
        <v>1925</v>
      </c>
      <c r="Z49" s="162">
        <v>4182</v>
      </c>
      <c r="AA49" s="144">
        <v>4504</v>
      </c>
      <c r="AB49" s="162">
        <v>4565</v>
      </c>
      <c r="AC49" s="162">
        <v>3567</v>
      </c>
      <c r="AD49" s="162">
        <v>4508</v>
      </c>
      <c r="AE49" s="144">
        <v>3964</v>
      </c>
      <c r="AF49" s="162">
        <v>3892</v>
      </c>
    </row>
    <row r="50" spans="2:32" ht="15" customHeight="1">
      <c r="B50" s="175" t="s">
        <v>50</v>
      </c>
      <c r="C50" s="147">
        <v>-1039345</v>
      </c>
      <c r="D50" s="130">
        <v>-1046648</v>
      </c>
      <c r="E50" s="130">
        <v>-1067090</v>
      </c>
      <c r="F50" s="130">
        <v>-1088988</v>
      </c>
      <c r="G50" s="147">
        <v>-1139291</v>
      </c>
      <c r="H50" s="130">
        <v>-1195101</v>
      </c>
      <c r="I50" s="130">
        <v>-1199630</v>
      </c>
      <c r="J50" s="130">
        <v>-1743646</v>
      </c>
      <c r="K50" s="147">
        <v>-1767574</v>
      </c>
      <c r="L50" s="130">
        <v>-1799766</v>
      </c>
      <c r="M50" s="130">
        <v>-1881954</v>
      </c>
      <c r="N50" s="130">
        <v>-1906819</v>
      </c>
      <c r="O50" s="147">
        <v>-1974286</v>
      </c>
      <c r="P50" s="130">
        <v>-2018425</v>
      </c>
      <c r="Q50" s="130">
        <v>-2022353</v>
      </c>
      <c r="R50" s="130">
        <v>-2025980</v>
      </c>
      <c r="S50" s="147">
        <v>-2026518</v>
      </c>
      <c r="T50" s="130">
        <v>-2066956</v>
      </c>
      <c r="U50" s="130">
        <v>-2083137</v>
      </c>
      <c r="V50" s="130">
        <v>-2089958</v>
      </c>
      <c r="W50" s="147">
        <v>-2099765</v>
      </c>
      <c r="X50" s="130">
        <v>-2160400</v>
      </c>
      <c r="Y50" s="130">
        <v>-2201146</v>
      </c>
      <c r="Z50" s="130">
        <v>-2251816</v>
      </c>
      <c r="AA50" s="147">
        <v>-2252034</v>
      </c>
      <c r="AB50" s="130">
        <v>-2276129</v>
      </c>
      <c r="AC50" s="130">
        <v>-2291928</v>
      </c>
      <c r="AD50" s="130">
        <v>-2302475</v>
      </c>
      <c r="AE50" s="147">
        <v>-2318371</v>
      </c>
      <c r="AF50" s="130">
        <v>-2341003</v>
      </c>
    </row>
    <row r="51" spans="2:32" s="43" customFormat="1" ht="15" customHeight="1">
      <c r="B51" s="170" t="s">
        <v>51</v>
      </c>
      <c r="C51" s="100">
        <v>738980</v>
      </c>
      <c r="D51" s="196">
        <v>753457</v>
      </c>
      <c r="E51" s="196">
        <v>753096</v>
      </c>
      <c r="F51" s="196">
        <v>774111</v>
      </c>
      <c r="G51" s="100">
        <v>749095</v>
      </c>
      <c r="H51" s="196">
        <v>722056</v>
      </c>
      <c r="I51" s="196">
        <v>755849</v>
      </c>
      <c r="J51" s="196">
        <v>1359616</v>
      </c>
      <c r="K51" s="100">
        <f t="shared" ref="K51:P51" si="15">SUM(K46:K50)</f>
        <v>1330832</v>
      </c>
      <c r="L51" s="196">
        <f t="shared" si="15"/>
        <v>1272157</v>
      </c>
      <c r="M51" s="196">
        <f t="shared" si="15"/>
        <v>1186358</v>
      </c>
      <c r="N51" s="196">
        <f t="shared" si="15"/>
        <v>1142541</v>
      </c>
      <c r="O51" s="100">
        <f t="shared" si="15"/>
        <v>1087512</v>
      </c>
      <c r="P51" s="196">
        <f t="shared" si="15"/>
        <v>1058289</v>
      </c>
      <c r="Q51" s="196">
        <f t="shared" ref="Q51:Z51" si="16">SUM(Q46:Q50)</f>
        <v>1050862</v>
      </c>
      <c r="R51" s="196">
        <f t="shared" si="16"/>
        <v>1058501</v>
      </c>
      <c r="S51" s="100">
        <f t="shared" si="16"/>
        <v>1080683</v>
      </c>
      <c r="T51" s="196">
        <f t="shared" si="16"/>
        <v>1080596</v>
      </c>
      <c r="U51" s="196">
        <f t="shared" si="16"/>
        <v>1072947</v>
      </c>
      <c r="V51" s="196">
        <f t="shared" si="16"/>
        <v>1070414</v>
      </c>
      <c r="W51" s="100">
        <f t="shared" si="16"/>
        <v>1063060</v>
      </c>
      <c r="X51" s="196">
        <f t="shared" si="16"/>
        <v>1005747</v>
      </c>
      <c r="Y51" s="196">
        <f t="shared" si="16"/>
        <v>960069</v>
      </c>
      <c r="Z51" s="196">
        <f t="shared" si="16"/>
        <v>911609</v>
      </c>
      <c r="AA51" s="100">
        <f t="shared" ref="AA51:AB51" si="17">SUM(AA46:AA50)</f>
        <v>926076</v>
      </c>
      <c r="AB51" s="196">
        <f t="shared" si="17"/>
        <v>918531</v>
      </c>
      <c r="AC51" s="196">
        <f t="shared" ref="AC51:AE51" si="18">SUM(AC46:AC50)</f>
        <v>921858</v>
      </c>
      <c r="AD51" s="196">
        <f t="shared" si="18"/>
        <v>946490</v>
      </c>
      <c r="AE51" s="100">
        <f t="shared" si="18"/>
        <v>949135</v>
      </c>
      <c r="AF51" s="196">
        <f t="shared" ref="AF51" si="19">SUM(AF46:AF50)</f>
        <v>951876</v>
      </c>
    </row>
    <row r="52" spans="2:32" s="43" customFormat="1" ht="15" customHeight="1">
      <c r="B52" s="170" t="s">
        <v>54</v>
      </c>
      <c r="C52" s="100">
        <v>1234965</v>
      </c>
      <c r="D52" s="196">
        <v>1214066</v>
      </c>
      <c r="E52" s="196">
        <v>1216968</v>
      </c>
      <c r="F52" s="196">
        <v>1226626</v>
      </c>
      <c r="G52" s="100">
        <v>1209497</v>
      </c>
      <c r="H52" s="196">
        <v>1167151</v>
      </c>
      <c r="I52" s="196">
        <v>1189692</v>
      </c>
      <c r="J52" s="196">
        <v>1927518</v>
      </c>
      <c r="K52" s="100">
        <f t="shared" ref="K52:P52" si="20">K39+K41+K42+K43+K51</f>
        <v>1472911</v>
      </c>
      <c r="L52" s="196">
        <f t="shared" si="20"/>
        <v>1439304</v>
      </c>
      <c r="M52" s="196">
        <f t="shared" si="20"/>
        <v>1363230</v>
      </c>
      <c r="N52" s="196">
        <f t="shared" si="20"/>
        <v>1343852</v>
      </c>
      <c r="O52" s="100">
        <f t="shared" si="20"/>
        <v>1301889</v>
      </c>
      <c r="P52" s="196">
        <f t="shared" si="20"/>
        <v>1233931</v>
      </c>
      <c r="Q52" s="196">
        <f t="shared" ref="Q52:Z52" si="21">Q39+Q41+Q42+Q43+Q51</f>
        <v>1238637</v>
      </c>
      <c r="R52" s="196">
        <f t="shared" si="21"/>
        <v>1259500</v>
      </c>
      <c r="S52" s="100">
        <f t="shared" si="21"/>
        <v>1288321</v>
      </c>
      <c r="T52" s="196">
        <f t="shared" si="21"/>
        <v>1249905</v>
      </c>
      <c r="U52" s="196">
        <f t="shared" si="21"/>
        <v>1282372</v>
      </c>
      <c r="V52" s="196">
        <f t="shared" si="21"/>
        <v>1342535</v>
      </c>
      <c r="W52" s="100">
        <f t="shared" si="21"/>
        <v>1333736</v>
      </c>
      <c r="X52" s="196">
        <f t="shared" si="21"/>
        <v>1234261</v>
      </c>
      <c r="Y52" s="196">
        <f t="shared" si="21"/>
        <v>1188499</v>
      </c>
      <c r="Z52" s="196">
        <f t="shared" si="21"/>
        <v>1166483</v>
      </c>
      <c r="AA52" s="100">
        <f t="shared" ref="AA52:AB52" si="22">AA39+AA41+AA42+AA43+AA51</f>
        <v>1172703</v>
      </c>
      <c r="AB52" s="196">
        <f t="shared" si="22"/>
        <v>1163931</v>
      </c>
      <c r="AC52" s="196">
        <f t="shared" ref="AC52:AE52" si="23">AC39+AC41+AC42+AC43+AC51</f>
        <v>1180519</v>
      </c>
      <c r="AD52" s="196">
        <f t="shared" si="23"/>
        <v>1224741</v>
      </c>
      <c r="AE52" s="100">
        <f t="shared" si="23"/>
        <v>1231443</v>
      </c>
      <c r="AF52" s="196">
        <f t="shared" ref="AF52" si="24">AF39+AF41+AF42+AF43+AF51</f>
        <v>1206256</v>
      </c>
    </row>
    <row r="53" spans="2:32" ht="15" customHeight="1">
      <c r="C53" s="121"/>
      <c r="G53" s="121"/>
      <c r="K53" s="121"/>
      <c r="O53" s="121"/>
      <c r="S53" s="121"/>
      <c r="W53" s="121"/>
      <c r="AA53" s="121"/>
      <c r="AE53" s="121"/>
    </row>
    <row r="55" spans="2:32" ht="15" customHeight="1">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row>
    <row r="63" spans="2:32" ht="15" customHeight="1">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row>
  </sheetData>
  <hyperlinks>
    <hyperlink ref="C4" location="Cover!A1" display="Back to Main" xr:uid="{D2DFE842-CFDB-4DA5-8EA7-C7F62F9CC6EA}"/>
  </hyperlinks>
  <pageMargins left="0.25" right="0.25" top="0.5" bottom="0.5" header="0.3" footer="0.55000000000000004"/>
  <pageSetup scale="67"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EBITDA</vt:lpstr>
      <vt:lpstr>Revenue &amp; Customer Detail</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cp:lastModifiedBy>
  <cp:lastPrinted>2024-04-22T14:11:47Z</cp:lastPrinted>
  <dcterms:created xsi:type="dcterms:W3CDTF">2018-10-24T22:30:10Z</dcterms:created>
  <dcterms:modified xsi:type="dcterms:W3CDTF">2024-07-31T20:21:13Z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